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2" yWindow="180" windowWidth="14148" windowHeight="12312" tabRatio="433" activeTab="0"/>
  </bookViews>
  <sheets>
    <sheet name="VBM current" sheetId="1" r:id="rId1"/>
    <sheet name="registration" sheetId="2" state="hidden" r:id="rId2"/>
    <sheet name="Sheet1" sheetId="3" r:id="rId3"/>
    <sheet name="Sheet2" sheetId="4" r:id="rId4"/>
    <sheet name="Sheet3" sheetId="5" r:id="rId5"/>
  </sheets>
  <definedNames>
    <definedName name="_xlnm.Print_Area" localSheetId="1">'registration'!$A$1:$C$178</definedName>
    <definedName name="_xlnm.Print_Area" localSheetId="0">'VBM current'!$A$1:$P$62</definedName>
    <definedName name="_xlnm.Print_Titles" localSheetId="0">'VBM current'!$A:$A,'VBM current'!$1:$2</definedName>
    <definedName name="Z_0E481612_114E_48DA_B902_BADF8288FD4F_.wvu.Cols" localSheetId="1" hidden="1">'registration'!$B:$B</definedName>
    <definedName name="Z_0E481612_114E_48DA_B902_BADF8288FD4F_.wvu.PrintArea" localSheetId="1" hidden="1">'registration'!$A$1:$C$178</definedName>
    <definedName name="Z_0E481612_114E_48DA_B902_BADF8288FD4F_.wvu.PrintArea" localSheetId="0" hidden="1">'VBM current'!$A$1:$Z$62</definedName>
    <definedName name="Z_0E481612_114E_48DA_B902_BADF8288FD4F_.wvu.PrintTitles" localSheetId="0" hidden="1">'VBM current'!$A:$A,'VBM current'!$1:$2</definedName>
    <definedName name="Z_0E481612_114E_48DA_B902_BADF8288FD4F_.wvu.Rows" localSheetId="1" hidden="1">'registration'!$4:$5,'registration'!$7:$8,'registration'!$10:$11,'registration'!$13:$14,'registration'!$16:$17,'registration'!$19:$20,'registration'!$22:$23,'registration'!$25:$26,'registration'!$28:$29,'registration'!$31:$32,'registration'!$34:$35,'registration'!$37:$38,'registration'!$40:$41,'registration'!$43:$44,'registration'!$46:$47,'registration'!$49:$50,'registration'!$52:$53,'registration'!$55:$56,'registration'!$58:$59,'registration'!$61:$62,'registration'!$64:$65,'registration'!$67:$68,'registration'!$70:$71,'registration'!$73:$74,'registration'!$76:$77,'registration'!$79:$80,'registration'!$82:$83,'registration'!$85:$86,'registration'!$88:$89,'registration'!$91:$92,'registration'!$94:$95,'registration'!$97:$98,'registration'!$100:$101,'registration'!$103:$104,'registration'!$106:$107,'registration'!$109:$110,'registration'!$112:$113,'registration'!$115:$116,'registration'!$118:$119,'registration'!$121:$122,'registration'!$124:$125,'registration'!$127:$128,'registration'!$130:$131,'registration'!$133:$134,'registration'!$136:$137,'registration'!$139:$140,'registration'!$142:$143,'registration'!$145:$146,'registration'!$148:$149,'registration'!$151:$152,'registration'!$154:$155,'registration'!$157:$158,'registration'!$160:$161,'registration'!$163:$164,'registration'!$166:$167,'registration'!$169:$170,'registration'!$172:$173,'registration'!$175:$176</definedName>
    <definedName name="Z_0E481612_114E_48DA_B902_BADF8288FD4F_.wvu.Rows" localSheetId="0" hidden="1">'VBM current'!$3:$3,'VBM current'!$64:$78</definedName>
    <definedName name="Z_382BB46C_8DFA_4788_940B_C12E6737E2E2_.wvu.Cols" localSheetId="1" hidden="1">'registration'!$B:$B</definedName>
    <definedName name="Z_382BB46C_8DFA_4788_940B_C12E6737E2E2_.wvu.PrintArea" localSheetId="1" hidden="1">'registration'!$A$1:$C$178</definedName>
    <definedName name="Z_382BB46C_8DFA_4788_940B_C12E6737E2E2_.wvu.PrintArea" localSheetId="0" hidden="1">'VBM current'!$A$1:$P$62</definedName>
    <definedName name="Z_382BB46C_8DFA_4788_940B_C12E6737E2E2_.wvu.PrintTitles" localSheetId="0" hidden="1">'VBM current'!$A:$A,'VBM current'!$1:$2</definedName>
    <definedName name="Z_382BB46C_8DFA_4788_940B_C12E6737E2E2_.wvu.Rows" localSheetId="1" hidden="1">'registration'!$4:$5,'registration'!$7:$8,'registration'!$10:$11,'registration'!$13:$14,'registration'!$16:$17,'registration'!$19:$20,'registration'!$22:$23,'registration'!$25:$26,'registration'!$28:$29,'registration'!$31:$32,'registration'!$34:$35,'registration'!$37:$38,'registration'!$40:$41,'registration'!$43:$44,'registration'!$46:$47,'registration'!$49:$50,'registration'!$52:$53,'registration'!$55:$56,'registration'!$58:$59,'registration'!$61:$62,'registration'!$64:$65,'registration'!$67:$68,'registration'!$70:$71,'registration'!$73:$74,'registration'!$76:$77,'registration'!$79:$80,'registration'!$82:$83,'registration'!$85:$86,'registration'!$88:$89,'registration'!$91:$92,'registration'!$94:$95,'registration'!$97:$98,'registration'!$100:$101,'registration'!$103:$104,'registration'!$106:$107,'registration'!$109:$110,'registration'!$112:$113,'registration'!$115:$116,'registration'!$118:$119,'registration'!$121:$122,'registration'!$124:$125,'registration'!$127:$128,'registration'!$130:$131,'registration'!$133:$134,'registration'!$136:$137,'registration'!$139:$140,'registration'!$142:$143,'registration'!$145:$146,'registration'!$148:$149,'registration'!$151:$152,'registration'!$154:$155,'registration'!$157:$158,'registration'!$160:$161,'registration'!$163:$164,'registration'!$166:$167,'registration'!$169:$170,'registration'!$172:$173,'registration'!$175:$176</definedName>
    <definedName name="Z_382BB46C_8DFA_4788_940B_C12E6737E2E2_.wvu.Rows" localSheetId="0" hidden="1">'VBM current'!$3:$3,'VBM current'!$64:$78</definedName>
    <definedName name="Z_BD9FAE08_13DD_4809_8C18_33DE23FF4BBA_.wvu.Cols" localSheetId="1" hidden="1">'registration'!$B:$B</definedName>
    <definedName name="Z_BD9FAE08_13DD_4809_8C18_33DE23FF4BBA_.wvu.PrintArea" localSheetId="1" hidden="1">'registration'!$A$1:$C$178</definedName>
    <definedName name="Z_BD9FAE08_13DD_4809_8C18_33DE23FF4BBA_.wvu.PrintArea" localSheetId="0" hidden="1">'VBM current'!$A$1:$P$62</definedName>
    <definedName name="Z_BD9FAE08_13DD_4809_8C18_33DE23FF4BBA_.wvu.PrintTitles" localSheetId="0" hidden="1">'VBM current'!$A:$A,'VBM current'!$1:$2</definedName>
    <definedName name="Z_BD9FAE08_13DD_4809_8C18_33DE23FF4BBA_.wvu.Rows" localSheetId="1" hidden="1">'registration'!$4:$5,'registration'!$7:$8,'registration'!$10:$11,'registration'!$13:$14,'registration'!$16:$17,'registration'!$19:$20,'registration'!$22:$23,'registration'!$25:$26,'registration'!$28:$29,'registration'!$31:$32,'registration'!$34:$35,'registration'!$37:$38,'registration'!$40:$41,'registration'!$43:$44,'registration'!$46:$47,'registration'!$49:$50,'registration'!$52:$53,'registration'!$55:$56,'registration'!$58:$59,'registration'!$61:$62,'registration'!$64:$65,'registration'!$67:$68,'registration'!$70:$71,'registration'!$73:$74,'registration'!$76:$77,'registration'!$79:$80,'registration'!$82:$83,'registration'!$85:$86,'registration'!$88:$89,'registration'!$91:$92,'registration'!$94:$95,'registration'!$97:$98,'registration'!$100:$101,'registration'!$103:$104,'registration'!$106:$107,'registration'!$109:$110,'registration'!$112:$113,'registration'!$115:$116,'registration'!$118:$119,'registration'!$121:$122,'registration'!$124:$125,'registration'!$127:$128,'registration'!$130:$131,'registration'!$133:$134,'registration'!$136:$137,'registration'!$139:$140,'registration'!$142:$143,'registration'!$145:$146,'registration'!$148:$149,'registration'!$151:$152,'registration'!$154:$155,'registration'!$157:$158,'registration'!$160:$161,'registration'!$163:$164,'registration'!$166:$167,'registration'!$169:$170,'registration'!$172:$173,'registration'!$175:$176</definedName>
    <definedName name="Z_BD9FAE08_13DD_4809_8C18_33DE23FF4BBA_.wvu.Rows" localSheetId="0" hidden="1">'VBM current'!$3:$3,'VBM current'!$64:$78</definedName>
  </definedNames>
  <calcPr fullCalcOnLoad="1"/>
</workbook>
</file>

<file path=xl/comments1.xml><?xml version="1.0" encoding="utf-8"?>
<comments xmlns="http://schemas.openxmlformats.org/spreadsheetml/2006/main">
  <authors>
    <author>Cathy Darling Allen</author>
  </authors>
  <commentList>
    <comment ref="L2" authorId="0">
      <text>
        <r>
          <rPr>
            <sz val="11"/>
            <color indexed="8"/>
            <rFont val="Calibri"/>
            <family val="2"/>
          </rPr>
          <t>Cathy Darling Allen:</t>
        </r>
        <r>
          <rPr>
            <sz val="10"/>
            <rFont val="Arial"/>
            <family val="0"/>
          </rPr>
          <t xml:space="preserve">
Please do NOT include second issue ballots or challenged ballots in return numbers.
</t>
        </r>
      </text>
    </comment>
  </commentList>
</comments>
</file>

<file path=xl/sharedStrings.xml><?xml version="1.0" encoding="utf-8"?>
<sst xmlns="http://schemas.openxmlformats.org/spreadsheetml/2006/main" count="292" uniqueCount="112">
  <si>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</si>
  <si>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</si>
  <si>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</si>
  <si>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</si>
  <si>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</si>
  <si>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</si>
  <si>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</si>
  <si>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</si>
  <si>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</si>
  <si>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</si>
  <si>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</si>
  <si>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</si>
  <si>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</si>
  <si>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</si>
  <si>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</si>
  <si>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</si>
  <si>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</si>
  <si>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</si>
  <si>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</si>
  <si>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</si>
  <si>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</si>
  <si>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</si>
  <si>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</si>
  <si>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</si>
  <si>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</si>
  <si>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</si>
  <si>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</si>
  <si>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</si>
  <si>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</si>
  <si>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</si>
  <si>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</si>
  <si>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</si>
  <si>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</si>
  <si>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</si>
  <si>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</si>
  <si>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</si>
  <si>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</si>
  <si>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</si>
  <si>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</si>
  <si>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</si>
  <si>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</si>
  <si>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</si>
  <si>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</si>
  <si>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</si>
  <si>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</si>
  <si>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</si>
  <si>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</si>
  <si>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</si>
  <si>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</si>
  <si>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</si>
  <si>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</si>
  <si>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</si>
  <si>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</si>
  <si>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</si>
  <si>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</si>
  <si>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</si>
  <si>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</si>
  <si>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</si>
  <si>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</si>
  <si>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COUNTER BALLOT</t>
  </si>
  <si>
    <t>Santa Cruz</t>
  </si>
  <si>
    <t xml:space="preserve">VBM as Percentage of Statewide Ballots  </t>
  </si>
  <si>
    <t xml:space="preserve">Total Ballots Cast - Statewide </t>
  </si>
  <si>
    <t xml:space="preserve">Total Statewide Turnout  </t>
  </si>
  <si>
    <t xml:space="preserve">Provisional Ballots Cast as a percentage of Total Votes Cast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</si>
  <si>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</si>
  <si>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</si>
  <si>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</si>
  <si>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</si>
  <si>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</si>
  <si>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REGISTRATION</t>
  </si>
  <si>
    <t>CAST AT POLLS</t>
  </si>
  <si>
    <t>VBM % OF REG.</t>
  </si>
  <si>
    <t>BY MAIL &amp; COUNTER</t>
  </si>
  <si>
    <t>RET. % OF REG.</t>
  </si>
  <si>
    <t>RET. % OF ISSUED</t>
  </si>
  <si>
    <t>% OF REG. (TOTAL)</t>
  </si>
  <si>
    <t>% OF REG. (PP ONLY)</t>
  </si>
  <si>
    <t>TOTAL CAST AT POLLS</t>
  </si>
  <si>
    <t>TOTAL BALLOTS CAST</t>
  </si>
  <si>
    <t>TOTAL % TURNOUT</t>
  </si>
  <si>
    <t>Update (Enter Date)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</si>
  <si>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(Enter 1 if Final)</t>
    </r>
  </si>
  <si>
    <t>CANVASS UPDATES</t>
  </si>
  <si>
    <t>TOTAL VALID RETURNED</t>
  </si>
  <si>
    <t>% VBM OF TOTAL BALLOTS CAST</t>
  </si>
  <si>
    <t>% PP OF TOTAL BALLOTS CAST</t>
  </si>
  <si>
    <t xml:space="preserve">% VBM returned at polls on Election Day  </t>
  </si>
  <si>
    <t>% VBM returned by mail/counter (includes Election Day)</t>
  </si>
  <si>
    <t xml:space="preserve">Polls Ballots Cast at Polls as a % of Reg.  </t>
  </si>
  <si>
    <t>RETURNED VBM - ESTIMATED NUMBERS</t>
  </si>
  <si>
    <t>UNOFFICIAL BALLOTS CAST AT POLLS</t>
  </si>
  <si>
    <t>UNOFFICIAL TOTAL  STATISTICS</t>
  </si>
  <si>
    <t>county name</t>
  </si>
  <si>
    <t>County</t>
  </si>
  <si>
    <t>Eligible</t>
  </si>
  <si>
    <t>Registered</t>
  </si>
  <si>
    <t>Percent</t>
  </si>
  <si>
    <t>State Total</t>
  </si>
  <si>
    <t>* as per sos.ca.gov 06/05/2012, as of 05/21/2012</t>
  </si>
  <si>
    <t>PERM -   VBM</t>
  </si>
  <si>
    <t>UOCAVA MAIL</t>
  </si>
  <si>
    <t>UOCAVA EMAIL</t>
  </si>
  <si>
    <t>VBM ISSUED</t>
  </si>
  <si>
    <t>VBM DROPPED AT POLLS</t>
  </si>
  <si>
    <t>PROV COUNTED (includes partial)</t>
  </si>
  <si>
    <t>ALL CAST PROV. BALLOTS</t>
  </si>
  <si>
    <t>ONE TIME MAIL REQUEST</t>
  </si>
  <si>
    <t>ALL MAIL PRECINCT</t>
  </si>
  <si>
    <t>UOCAVA FAX</t>
  </si>
  <si>
    <t>PRE ELECTION Update (Enter Date)</t>
  </si>
  <si>
    <t>FINAL  Update (Enter Date)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</si>
</sst>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\(#,##0\)"/>
    <numFmt numFmtId="167" formatCode="m/d/yy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051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 style="thin"/>
      <top style="double"/>
      <bottom style="double"/>
    </border>
    <border>
      <left style="thick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double"/>
      <right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double"/>
      <top/>
      <bottom style="thin"/>
    </border>
    <border>
      <left/>
      <right/>
      <top style="double"/>
      <bottom style="double"/>
    </border>
    <border>
      <left style="medium"/>
      <right style="medium"/>
      <top style="thin"/>
      <bottom style="double"/>
    </border>
    <border>
      <left/>
      <right style="thin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2" fillId="6" borderId="10" xfId="0" applyNumberFormat="1" applyFont="1" applyFill="1" applyBorder="1" applyAlignment="1">
      <alignment horizontal="right" vertical="center"/>
    </xf>
    <xf numFmtId="41" fontId="2" fillId="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right" vertical="center"/>
    </xf>
    <xf numFmtId="164" fontId="0" fillId="0" borderId="0" xfId="81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114" applyNumberFormat="1" applyFont="1" applyAlignment="1">
      <alignment/>
    </xf>
    <xf numFmtId="10" fontId="0" fillId="0" borderId="12" xfId="0" applyNumberFormat="1" applyFont="1" applyBorder="1" applyAlignment="1">
      <alignment/>
    </xf>
    <xf numFmtId="0" fontId="21" fillId="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41" fontId="3" fillId="18" borderId="15" xfId="0" applyNumberFormat="1" applyFont="1" applyFill="1" applyBorder="1" applyAlignment="1">
      <alignment vertical="center"/>
    </xf>
    <xf numFmtId="14" fontId="0" fillId="3" borderId="15" xfId="0" applyNumberFormat="1" applyFont="1" applyFill="1" applyBorder="1" applyAlignment="1">
      <alignment/>
    </xf>
    <xf numFmtId="0" fontId="21" fillId="3" borderId="15" xfId="0" applyFont="1" applyFill="1" applyBorder="1" applyAlignment="1">
      <alignment/>
    </xf>
    <xf numFmtId="0" fontId="2" fillId="16" borderId="16" xfId="0" applyFont="1" applyFill="1" applyBorder="1" applyAlignment="1">
      <alignment horizontal="center" vertical="center"/>
    </xf>
    <xf numFmtId="41" fontId="2" fillId="9" borderId="16" xfId="0" applyNumberFormat="1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10" fontId="2" fillId="9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10" fontId="3" fillId="17" borderId="17" xfId="0" applyNumberFormat="1" applyFont="1" applyFill="1" applyBorder="1" applyAlignment="1">
      <alignment vertical="center"/>
    </xf>
    <xf numFmtId="10" fontId="3" fillId="6" borderId="17" xfId="0" applyNumberFormat="1" applyFont="1" applyFill="1" applyBorder="1" applyAlignment="1">
      <alignment vertical="center"/>
    </xf>
    <xf numFmtId="10" fontId="3" fillId="18" borderId="17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right"/>
    </xf>
    <xf numFmtId="0" fontId="2" fillId="6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0" fontId="2" fillId="6" borderId="11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3" fontId="2" fillId="16" borderId="18" xfId="0" applyNumberFormat="1" applyFont="1" applyFill="1" applyBorder="1" applyAlignment="1">
      <alignment horizontal="right"/>
    </xf>
    <xf numFmtId="10" fontId="2" fillId="9" borderId="16" xfId="114" applyNumberFormat="1" applyFont="1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10" fontId="3" fillId="17" borderId="17" xfId="0" applyNumberFormat="1" applyFont="1" applyFill="1" applyBorder="1" applyAlignment="1" applyProtection="1">
      <alignment vertical="center"/>
      <protection/>
    </xf>
    <xf numFmtId="41" fontId="3" fillId="18" borderId="15" xfId="0" applyNumberFormat="1" applyFont="1" applyFill="1" applyBorder="1" applyAlignment="1" applyProtection="1">
      <alignment vertical="center"/>
      <protection/>
    </xf>
    <xf numFmtId="10" fontId="3" fillId="18" borderId="17" xfId="0" applyNumberFormat="1" applyFont="1" applyFill="1" applyBorder="1" applyAlignment="1" applyProtection="1">
      <alignment vertical="center"/>
      <protection/>
    </xf>
    <xf numFmtId="14" fontId="0" fillId="3" borderId="13" xfId="0" applyNumberFormat="1" applyFont="1" applyFill="1" applyBorder="1" applyAlignment="1" applyProtection="1">
      <alignment/>
      <protection locked="0"/>
    </xf>
    <xf numFmtId="0" fontId="21" fillId="3" borderId="1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 locked="0"/>
    </xf>
    <xf numFmtId="0" fontId="21" fillId="3" borderId="13" xfId="0" applyFont="1" applyFill="1" applyBorder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10" fontId="21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0" fillId="0" borderId="13" xfId="0" applyBorder="1" applyAlignment="1">
      <alignment horizontal="left" wrapText="1"/>
    </xf>
    <xf numFmtId="3" fontId="0" fillId="0" borderId="13" xfId="0" applyNumberFormat="1" applyBorder="1" applyAlignment="1">
      <alignment horizontal="right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wrapText="1"/>
    </xf>
    <xf numFmtId="10" fontId="2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0" fontId="3" fillId="15" borderId="22" xfId="0" applyNumberFormat="1" applyFont="1" applyFill="1" applyBorder="1" applyAlignment="1">
      <alignment horizontal="center" vertical="center"/>
    </xf>
    <xf numFmtId="10" fontId="3" fillId="15" borderId="22" xfId="0" applyNumberFormat="1" applyFont="1" applyFill="1" applyBorder="1" applyAlignment="1" applyProtection="1">
      <alignment horizontal="center" vertical="center"/>
      <protection/>
    </xf>
    <xf numFmtId="10" fontId="2" fillId="6" borderId="16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0" fontId="3" fillId="15" borderId="13" xfId="0" applyNumberFormat="1" applyFont="1" applyFill="1" applyBorder="1" applyAlignment="1">
      <alignment horizontal="center" vertical="center"/>
    </xf>
    <xf numFmtId="10" fontId="3" fillId="1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quotePrefix="1">
      <alignment horizontal="center"/>
    </xf>
    <xf numFmtId="10" fontId="2" fillId="16" borderId="18" xfId="114" applyNumberFormat="1" applyFont="1" applyFill="1" applyBorder="1" applyAlignment="1">
      <alignment horizontal="center"/>
    </xf>
    <xf numFmtId="10" fontId="2" fillId="6" borderId="23" xfId="114" applyNumberFormat="1" applyFont="1" applyFill="1" applyBorder="1" applyAlignment="1">
      <alignment horizontal="center" vertical="center"/>
    </xf>
    <xf numFmtId="10" fontId="21" fillId="0" borderId="0" xfId="114" applyNumberFormat="1" applyFont="1" applyAlignment="1">
      <alignment horizontal="center"/>
    </xf>
    <xf numFmtId="3" fontId="3" fillId="2" borderId="18" xfId="0" applyNumberFormat="1" applyFont="1" applyFill="1" applyBorder="1" applyAlignment="1" applyProtection="1">
      <alignment horizontal="right"/>
      <protection locked="0"/>
    </xf>
    <xf numFmtId="3" fontId="3" fillId="0" borderId="18" xfId="106" applyNumberFormat="1" applyFont="1" applyFill="1" applyBorder="1" applyAlignment="1" applyProtection="1">
      <alignment horizontal="right"/>
      <protection locked="0"/>
    </xf>
    <xf numFmtId="14" fontId="21" fillId="3" borderId="13" xfId="0" applyNumberFormat="1" applyFont="1" applyFill="1" applyBorder="1" applyAlignment="1" applyProtection="1">
      <alignment/>
      <protection locked="0"/>
    </xf>
    <xf numFmtId="3" fontId="3" fillId="0" borderId="18" xfId="106" applyNumberFormat="1" applyFont="1" applyBorder="1" applyAlignment="1" applyProtection="1">
      <alignment horizontal="right"/>
      <protection locked="0"/>
    </xf>
    <xf numFmtId="14" fontId="0" fillId="3" borderId="13" xfId="106" applyNumberFormat="1" applyFont="1" applyFill="1" applyBorder="1" applyProtection="1">
      <alignment/>
      <protection locked="0"/>
    </xf>
    <xf numFmtId="0" fontId="21" fillId="3" borderId="13" xfId="106" applyFont="1" applyFill="1" applyBorder="1" applyAlignment="1" applyProtection="1">
      <alignment/>
      <protection locked="0"/>
    </xf>
    <xf numFmtId="0" fontId="3" fillId="0" borderId="21" xfId="106" applyFont="1" applyFill="1" applyBorder="1" applyAlignment="1" applyProtection="1">
      <alignment horizontal="left" vertical="center"/>
      <protection/>
    </xf>
    <xf numFmtId="0" fontId="0" fillId="0" borderId="0" xfId="106" applyFont="1" applyFill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106" applyNumberFormat="1" applyFont="1" applyFill="1" applyBorder="1" applyProtection="1">
      <alignment/>
      <protection locked="0"/>
    </xf>
    <xf numFmtId="0" fontId="0" fillId="0" borderId="0" xfId="106" applyFont="1" applyFill="1" applyBorder="1" applyProtection="1">
      <alignment/>
      <protection locked="0"/>
    </xf>
    <xf numFmtId="3" fontId="0" fillId="0" borderId="0" xfId="106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 applyProtection="1">
      <alignment/>
      <protection locked="0"/>
    </xf>
    <xf numFmtId="1" fontId="21" fillId="0" borderId="0" xfId="106" applyNumberFormat="1" applyFont="1" applyFill="1" applyBorder="1" applyProtection="1">
      <alignment/>
      <protection locked="0"/>
    </xf>
    <xf numFmtId="3" fontId="24" fillId="0" borderId="0" xfId="0" applyNumberFormat="1" applyFont="1" applyFill="1" applyBorder="1" applyAlignment="1">
      <alignment vertical="top"/>
    </xf>
    <xf numFmtId="41" fontId="3" fillId="0" borderId="0" xfId="106" applyNumberFormat="1" applyFont="1" applyFill="1" applyBorder="1" applyAlignment="1">
      <alignment vertical="center"/>
      <protection/>
    </xf>
    <xf numFmtId="14" fontId="25" fillId="0" borderId="0" xfId="106" applyNumberFormat="1" applyFont="1" applyFill="1" applyBorder="1">
      <alignment/>
      <protection/>
    </xf>
    <xf numFmtId="3" fontId="3" fillId="0" borderId="0" xfId="106" applyNumberFormat="1" applyFont="1" applyFill="1" applyBorder="1" applyAlignment="1" applyProtection="1">
      <alignment horizontal="right"/>
      <protection/>
    </xf>
    <xf numFmtId="10" fontId="3" fillId="0" borderId="0" xfId="106" applyNumberFormat="1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 vertical="center" wrapText="1"/>
    </xf>
    <xf numFmtId="0" fontId="2" fillId="23" borderId="16" xfId="0" applyFont="1" applyFill="1" applyBorder="1" applyAlignment="1">
      <alignment horizontal="center" vertical="center" wrapText="1"/>
    </xf>
    <xf numFmtId="14" fontId="21" fillId="3" borderId="13" xfId="0" applyNumberFormat="1" applyFont="1" applyFill="1" applyBorder="1" applyAlignment="1">
      <alignment/>
    </xf>
    <xf numFmtId="0" fontId="0" fillId="24" borderId="16" xfId="0" applyFont="1" applyFill="1" applyBorder="1" applyAlignment="1">
      <alignment horizontal="center" wrapText="1"/>
    </xf>
    <xf numFmtId="14" fontId="0" fillId="24" borderId="15" xfId="0" applyNumberFormat="1" applyFont="1" applyFill="1" applyBorder="1" applyAlignment="1">
      <alignment/>
    </xf>
    <xf numFmtId="14" fontId="0" fillId="24" borderId="13" xfId="0" applyNumberFormat="1" applyFont="1" applyFill="1" applyBorder="1" applyAlignment="1" applyProtection="1">
      <alignment/>
      <protection locked="0"/>
    </xf>
    <xf numFmtId="14" fontId="0" fillId="24" borderId="13" xfId="0" applyNumberFormat="1" applyFont="1" applyFill="1" applyBorder="1" applyAlignment="1">
      <alignment/>
    </xf>
    <xf numFmtId="14" fontId="0" fillId="24" borderId="13" xfId="106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3" fillId="0" borderId="24" xfId="0" applyNumberFormat="1" applyFont="1" applyFill="1" applyBorder="1" applyAlignment="1" applyProtection="1">
      <alignment horizontal="right"/>
      <protection locked="0"/>
    </xf>
    <xf numFmtId="3" fontId="3" fillId="2" borderId="21" xfId="0" applyNumberFormat="1" applyFont="1" applyFill="1" applyBorder="1" applyAlignment="1" applyProtection="1">
      <alignment horizontal="right"/>
      <protection locked="0"/>
    </xf>
    <xf numFmtId="3" fontId="3" fillId="0" borderId="21" xfId="106" applyNumberFormat="1" applyFont="1" applyFill="1" applyBorder="1" applyAlignment="1" applyProtection="1">
      <alignment horizontal="right"/>
      <protection locked="0"/>
    </xf>
    <xf numFmtId="3" fontId="3" fillId="0" borderId="21" xfId="0" applyNumberFormat="1" applyFont="1" applyFill="1" applyBorder="1" applyAlignment="1" applyProtection="1">
      <alignment horizontal="right"/>
      <protection locked="0"/>
    </xf>
    <xf numFmtId="10" fontId="28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3" fontId="2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3" fillId="0" borderId="25" xfId="106" applyNumberFormat="1" applyFont="1" applyFill="1" applyBorder="1" applyAlignment="1" applyProtection="1">
      <alignment horizontal="right"/>
      <protection locked="0"/>
    </xf>
    <xf numFmtId="0" fontId="0" fillId="25" borderId="16" xfId="0" applyFont="1" applyFill="1" applyBorder="1" applyAlignment="1">
      <alignment horizontal="center" wrapText="1"/>
    </xf>
    <xf numFmtId="14" fontId="21" fillId="26" borderId="13" xfId="0" applyNumberFormat="1" applyFont="1" applyFill="1" applyBorder="1" applyAlignment="1" applyProtection="1">
      <alignment/>
      <protection locked="0"/>
    </xf>
    <xf numFmtId="3" fontId="3" fillId="0" borderId="18" xfId="106" applyNumberFormat="1" applyFont="1" applyBorder="1" applyAlignment="1">
      <alignment horizontal="right"/>
      <protection/>
    </xf>
    <xf numFmtId="10" fontId="3" fillId="15" borderId="22" xfId="106" applyNumberFormat="1" applyFont="1" applyFill="1" applyBorder="1" applyAlignment="1" applyProtection="1">
      <alignment horizontal="center" vertical="center"/>
      <protection/>
    </xf>
    <xf numFmtId="10" fontId="3" fillId="15" borderId="13" xfId="106" applyNumberFormat="1" applyFont="1" applyFill="1" applyBorder="1" applyAlignment="1" applyProtection="1">
      <alignment horizontal="center" vertical="center"/>
      <protection/>
    </xf>
    <xf numFmtId="3" fontId="2" fillId="27" borderId="18" xfId="0" applyNumberFormat="1" applyFont="1" applyFill="1" applyBorder="1" applyAlignment="1">
      <alignment horizontal="right"/>
    </xf>
    <xf numFmtId="10" fontId="2" fillId="27" borderId="18" xfId="114" applyNumberFormat="1" applyFont="1" applyFill="1" applyBorder="1" applyAlignment="1">
      <alignment horizontal="center"/>
    </xf>
    <xf numFmtId="10" fontId="2" fillId="16" borderId="18" xfId="114" applyNumberFormat="1" applyFont="1" applyFill="1" applyBorder="1" applyAlignment="1">
      <alignment horizontal="center" vertical="center"/>
    </xf>
    <xf numFmtId="3" fontId="3" fillId="28" borderId="18" xfId="0" applyNumberFormat="1" applyFont="1" applyFill="1" applyBorder="1" applyAlignment="1" applyProtection="1">
      <alignment horizontal="right"/>
      <protection locked="0"/>
    </xf>
    <xf numFmtId="10" fontId="2" fillId="27" borderId="18" xfId="114" applyNumberFormat="1" applyFont="1" applyFill="1" applyBorder="1" applyAlignment="1">
      <alignment horizontal="center"/>
    </xf>
    <xf numFmtId="3" fontId="2" fillId="27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0" fontId="2" fillId="27" borderId="18" xfId="114" applyNumberFormat="1" applyFont="1" applyFill="1" applyBorder="1" applyAlignment="1">
      <alignment horizontal="center"/>
    </xf>
    <xf numFmtId="3" fontId="2" fillId="27" borderId="18" xfId="0" applyNumberFormat="1" applyFont="1" applyFill="1" applyBorder="1" applyAlignment="1">
      <alignment horizontal="right"/>
    </xf>
    <xf numFmtId="10" fontId="3" fillId="29" borderId="13" xfId="0" applyNumberFormat="1" applyFont="1" applyFill="1" applyBorder="1" applyAlignment="1" applyProtection="1">
      <alignment horizontal="center" vertical="center"/>
      <protection/>
    </xf>
    <xf numFmtId="10" fontId="3" fillId="29" borderId="22" xfId="0" applyNumberFormat="1" applyFont="1" applyFill="1" applyBorder="1" applyAlignment="1" applyProtection="1">
      <alignment horizontal="center" vertical="center"/>
      <protection/>
    </xf>
    <xf numFmtId="10" fontId="2" fillId="27" borderId="18" xfId="114" applyNumberFormat="1" applyFont="1" applyFill="1" applyBorder="1" applyAlignment="1">
      <alignment horizontal="center"/>
    </xf>
    <xf numFmtId="3" fontId="2" fillId="27" borderId="18" xfId="0" applyNumberFormat="1" applyFont="1" applyFill="1" applyBorder="1" applyAlignment="1">
      <alignment horizontal="right"/>
    </xf>
    <xf numFmtId="0" fontId="4" fillId="17" borderId="26" xfId="0" applyFont="1" applyFill="1" applyBorder="1" applyAlignment="1">
      <alignment horizontal="center" vertical="center"/>
    </xf>
    <xf numFmtId="0" fontId="4" fillId="17" borderId="23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30" borderId="28" xfId="0" applyFont="1" applyFill="1" applyBorder="1" applyAlignment="1">
      <alignment horizontal="center" vertical="center"/>
    </xf>
    <xf numFmtId="0" fontId="4" fillId="30" borderId="29" xfId="0" applyFont="1" applyFill="1" applyBorder="1" applyAlignment="1">
      <alignment horizontal="center" vertical="center"/>
    </xf>
    <xf numFmtId="0" fontId="4" fillId="30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4" fillId="15" borderId="28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</cellXfs>
  <cellStyles count="10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3 2" xfId="108"/>
    <cellStyle name="Normal 4" xfId="109"/>
    <cellStyle name="Note" xfId="110"/>
    <cellStyle name="Note 2" xfId="111"/>
    <cellStyle name="Output" xfId="112"/>
    <cellStyle name="Output 2" xfId="113"/>
    <cellStyle name="Percent" xfId="114"/>
    <cellStyle name="Percent 2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9"/>
  <sheetViews>
    <sheetView tabSelected="1" zoomScaleSheetLayoutView="40" zoomScalePageLayoutView="80" workbookViewId="0" topLeftCell="A1">
      <pane xSplit="2" ySplit="3" topLeftCell="C3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53" sqref="AI53"/>
    </sheetView>
  </sheetViews>
  <sheetFormatPr defaultColWidth="9.140625" defaultRowHeight="12.75"/>
  <cols>
    <col min="1" max="1" width="14.28125" style="71" bestFit="1" customWidth="1"/>
    <col min="2" max="2" width="16.7109375" style="2" customWidth="1"/>
    <col min="3" max="3" width="10.7109375" style="2" customWidth="1"/>
    <col min="4" max="4" width="10.00390625" style="2" customWidth="1"/>
    <col min="5" max="5" width="11.00390625" style="2" customWidth="1"/>
    <col min="6" max="6" width="10.00390625" style="2" customWidth="1"/>
    <col min="7" max="8" width="10.140625" style="2" customWidth="1"/>
    <col min="9" max="9" width="11.7109375" style="2" customWidth="1"/>
    <col min="10" max="10" width="13.28125" style="36" customWidth="1"/>
    <col min="11" max="11" width="11.421875" style="82" customWidth="1"/>
    <col min="12" max="12" width="11.57421875" style="2" bestFit="1" customWidth="1"/>
    <col min="13" max="13" width="9.8515625" style="2" customWidth="1"/>
    <col min="14" max="14" width="12.28125" style="2" bestFit="1" customWidth="1"/>
    <col min="15" max="16" width="7.8515625" style="7" customWidth="1"/>
    <col min="17" max="19" width="10.7109375" style="2" customWidth="1"/>
    <col min="20" max="20" width="12.140625" style="2" customWidth="1"/>
    <col min="21" max="22" width="10.7109375" style="2" customWidth="1"/>
    <col min="23" max="23" width="14.00390625" style="2" customWidth="1"/>
    <col min="24" max="26" width="10.7109375" style="2" customWidth="1"/>
    <col min="27" max="34" width="11.28125" style="2" customWidth="1"/>
    <col min="35" max="35" width="11.7109375" style="2" customWidth="1"/>
    <col min="36" max="36" width="9.140625" style="2" customWidth="1"/>
    <col min="37" max="37" width="9.28125" style="99" customWidth="1"/>
    <col min="38" max="38" width="12.421875" style="100" customWidth="1"/>
    <col min="39" max="39" width="10.140625" style="99" bestFit="1" customWidth="1"/>
    <col min="40" max="40" width="10.7109375" style="101" customWidth="1"/>
    <col min="41" max="41" width="10.8515625" style="101" customWidth="1"/>
    <col min="42" max="42" width="11.140625" style="101" customWidth="1"/>
    <col min="43" max="44" width="10.140625" style="101" customWidth="1"/>
    <col min="45" max="45" width="10.140625" style="101" bestFit="1" customWidth="1"/>
    <col min="46" max="54" width="9.140625" style="101" customWidth="1"/>
    <col min="55" max="56" width="9.140625" style="99" customWidth="1"/>
    <col min="57" max="16384" width="9.140625" style="2" customWidth="1"/>
  </cols>
  <sheetData>
    <row r="1" spans="1:35" ht="17.25" thickBot="1" thickTop="1">
      <c r="A1" s="69"/>
      <c r="B1" s="16"/>
      <c r="C1" s="157" t="s">
        <v>103</v>
      </c>
      <c r="D1" s="158"/>
      <c r="E1" s="158"/>
      <c r="F1" s="158"/>
      <c r="G1" s="158"/>
      <c r="H1" s="158"/>
      <c r="I1" s="158"/>
      <c r="J1" s="158"/>
      <c r="K1" s="159"/>
      <c r="L1" s="161" t="s">
        <v>90</v>
      </c>
      <c r="M1" s="162"/>
      <c r="N1" s="162"/>
      <c r="O1" s="162"/>
      <c r="P1" s="163"/>
      <c r="Q1" s="154" t="s">
        <v>91</v>
      </c>
      <c r="R1" s="155"/>
      <c r="S1" s="155"/>
      <c r="T1" s="155"/>
      <c r="U1" s="155"/>
      <c r="V1" s="156"/>
      <c r="W1" s="154" t="s">
        <v>92</v>
      </c>
      <c r="X1" s="155"/>
      <c r="Y1" s="155"/>
      <c r="Z1" s="155"/>
      <c r="AA1" s="160" t="s">
        <v>83</v>
      </c>
      <c r="AB1" s="160"/>
      <c r="AC1" s="160"/>
      <c r="AD1" s="160"/>
      <c r="AE1" s="160"/>
      <c r="AF1" s="160"/>
      <c r="AG1" s="160"/>
      <c r="AH1" s="160"/>
      <c r="AI1" s="160"/>
    </row>
    <row r="2" spans="1:55" ht="53.25" customHeight="1" thickBot="1" thickTop="1">
      <c r="A2" s="20" t="s">
        <v>0</v>
      </c>
      <c r="B2" s="20" t="s">
        <v>70</v>
      </c>
      <c r="C2" s="21" t="s">
        <v>59</v>
      </c>
      <c r="D2" s="22" t="s">
        <v>107</v>
      </c>
      <c r="E2" s="22" t="s">
        <v>108</v>
      </c>
      <c r="F2" s="22" t="s">
        <v>101</v>
      </c>
      <c r="G2" s="22" t="s">
        <v>102</v>
      </c>
      <c r="H2" s="22" t="s">
        <v>109</v>
      </c>
      <c r="I2" s="22" t="s">
        <v>100</v>
      </c>
      <c r="J2" s="23" t="s">
        <v>1</v>
      </c>
      <c r="K2" s="38" t="s">
        <v>72</v>
      </c>
      <c r="L2" s="24" t="s">
        <v>73</v>
      </c>
      <c r="M2" s="118" t="s">
        <v>104</v>
      </c>
      <c r="N2" s="24" t="s">
        <v>84</v>
      </c>
      <c r="O2" s="24" t="s">
        <v>74</v>
      </c>
      <c r="P2" s="24" t="s">
        <v>75</v>
      </c>
      <c r="Q2" s="25" t="s">
        <v>71</v>
      </c>
      <c r="R2" s="25" t="s">
        <v>106</v>
      </c>
      <c r="S2" s="119" t="s">
        <v>105</v>
      </c>
      <c r="T2" s="25" t="s">
        <v>78</v>
      </c>
      <c r="U2" s="25" t="s">
        <v>76</v>
      </c>
      <c r="V2" s="25" t="s">
        <v>77</v>
      </c>
      <c r="W2" s="26" t="s">
        <v>79</v>
      </c>
      <c r="X2" s="26" t="s">
        <v>85</v>
      </c>
      <c r="Y2" s="26" t="s">
        <v>86</v>
      </c>
      <c r="Z2" s="26" t="s">
        <v>80</v>
      </c>
      <c r="AA2" s="27" t="s">
        <v>81</v>
      </c>
      <c r="AB2" s="121" t="s">
        <v>110</v>
      </c>
      <c r="AC2" s="27" t="s">
        <v>81</v>
      </c>
      <c r="AD2" s="136" t="s">
        <v>111</v>
      </c>
      <c r="AE2" s="27" t="s">
        <v>81</v>
      </c>
      <c r="AF2" s="27" t="s">
        <v>81</v>
      </c>
      <c r="AG2" s="27" t="s">
        <v>81</v>
      </c>
      <c r="AH2" s="27" t="s">
        <v>81</v>
      </c>
      <c r="AI2" s="27" t="s">
        <v>82</v>
      </c>
      <c r="AK2" s="102"/>
      <c r="AL2" s="103"/>
      <c r="AM2" s="103"/>
      <c r="AN2" s="102"/>
      <c r="AP2" s="102"/>
      <c r="AQ2" s="102"/>
      <c r="AR2" s="102"/>
      <c r="AS2" s="102"/>
      <c r="BA2" s="95"/>
      <c r="BC2" s="103"/>
    </row>
    <row r="3" spans="1:35" ht="14.25" hidden="1" thickBot="1" thickTop="1">
      <c r="A3" s="34" t="s">
        <v>93</v>
      </c>
      <c r="B3" s="32">
        <v>0</v>
      </c>
      <c r="C3" s="32">
        <v>0</v>
      </c>
      <c r="D3" s="32">
        <v>0</v>
      </c>
      <c r="E3" s="32">
        <v>0</v>
      </c>
      <c r="F3" s="32">
        <v>0</v>
      </c>
      <c r="G3" s="32">
        <v>0</v>
      </c>
      <c r="H3" s="32"/>
      <c r="I3" s="32">
        <v>0</v>
      </c>
      <c r="J3" s="37">
        <f>SUM(C3:I3)</f>
        <v>0</v>
      </c>
      <c r="K3" s="80" t="e">
        <f>J3/B3</f>
        <v>#DIV/0!</v>
      </c>
      <c r="L3" s="32"/>
      <c r="M3" s="32"/>
      <c r="N3" s="32"/>
      <c r="O3" s="77" t="e">
        <f aca="true" t="shared" si="0" ref="O3:O34">N3/B3</f>
        <v>#DIV/0!</v>
      </c>
      <c r="P3" s="73" t="e">
        <f>N3/J3</f>
        <v>#DIV/0!</v>
      </c>
      <c r="Q3" s="32"/>
      <c r="R3" s="32"/>
      <c r="S3" s="32"/>
      <c r="T3" s="32"/>
      <c r="U3" s="29" t="e">
        <f aca="true" t="shared" si="1" ref="U3:U34">T3/B3</f>
        <v>#DIV/0!</v>
      </c>
      <c r="V3" s="29" t="e">
        <f aca="true" t="shared" si="2" ref="V3:V34">T3/(B3-I3)</f>
        <v>#DIV/0!</v>
      </c>
      <c r="W3" s="17"/>
      <c r="X3" s="31" t="e">
        <f>N3/W3</f>
        <v>#DIV/0!</v>
      </c>
      <c r="Y3" s="31" t="e">
        <f>T3/W3</f>
        <v>#DIV/0!</v>
      </c>
      <c r="Z3" s="31" t="e">
        <f aca="true" t="shared" si="3" ref="Z3:Z60">+W3/B3</f>
        <v>#DIV/0!</v>
      </c>
      <c r="AA3" s="18"/>
      <c r="AB3" s="122"/>
      <c r="AC3" s="18"/>
      <c r="AD3" s="18"/>
      <c r="AE3" s="18"/>
      <c r="AF3" s="18"/>
      <c r="AG3" s="18"/>
      <c r="AH3" s="18"/>
      <c r="AI3" s="19"/>
    </row>
    <row r="4" spans="1:56" s="52" customFormat="1" ht="14.25" thickBot="1" thickTop="1">
      <c r="A4" s="51" t="s">
        <v>2</v>
      </c>
      <c r="B4" s="130">
        <v>814009</v>
      </c>
      <c r="C4" s="42">
        <v>1397</v>
      </c>
      <c r="D4" s="42">
        <v>3859</v>
      </c>
      <c r="E4" s="42">
        <v>23322</v>
      </c>
      <c r="F4" s="42">
        <v>2975</v>
      </c>
      <c r="G4" s="42">
        <v>2725</v>
      </c>
      <c r="H4" s="42">
        <v>25</v>
      </c>
      <c r="I4" s="42">
        <v>411436</v>
      </c>
      <c r="J4" s="153">
        <v>445739</v>
      </c>
      <c r="K4" s="152">
        <v>0.5475848547129086</v>
      </c>
      <c r="L4" s="43">
        <v>134883</v>
      </c>
      <c r="M4" s="43">
        <v>93962</v>
      </c>
      <c r="N4" s="43">
        <v>228845</v>
      </c>
      <c r="O4" s="150">
        <v>0.28113325528341826</v>
      </c>
      <c r="P4" s="151">
        <v>0.5134058271768905</v>
      </c>
      <c r="Q4" s="43">
        <v>120441</v>
      </c>
      <c r="R4" s="43">
        <v>21340</v>
      </c>
      <c r="S4" s="43">
        <v>17886</v>
      </c>
      <c r="T4" s="43">
        <f>Q4+S4</f>
        <v>138327</v>
      </c>
      <c r="U4" s="44">
        <f t="shared" si="1"/>
        <v>0.1699330105686792</v>
      </c>
      <c r="V4" s="44">
        <f t="shared" si="2"/>
        <v>0.3436072463876117</v>
      </c>
      <c r="W4" s="45">
        <f>T4+N4</f>
        <v>367172</v>
      </c>
      <c r="X4" s="46">
        <f>N4/W4</f>
        <v>0.6232637564955933</v>
      </c>
      <c r="Y4" s="46">
        <f>T4/W4</f>
        <v>0.37673624350440665</v>
      </c>
      <c r="Z4" s="46">
        <f t="shared" si="3"/>
        <v>0.45106626585209747</v>
      </c>
      <c r="AA4" s="47">
        <v>41941</v>
      </c>
      <c r="AB4" s="123">
        <v>41946</v>
      </c>
      <c r="AC4" s="47">
        <v>41967</v>
      </c>
      <c r="AD4" s="137">
        <v>41967</v>
      </c>
      <c r="AE4" s="47"/>
      <c r="AF4" s="47"/>
      <c r="AG4" s="47"/>
      <c r="AH4" s="47"/>
      <c r="AI4" s="48"/>
      <c r="AK4" s="104"/>
      <c r="AL4" s="134" t="s">
        <v>2</v>
      </c>
      <c r="AM4" s="133">
        <v>814009</v>
      </c>
      <c r="AN4" s="133">
        <f aca="true" t="shared" si="4" ref="AN4:AN60">AM4-B4</f>
        <v>0</v>
      </c>
      <c r="AO4" s="91"/>
      <c r="AP4" s="91"/>
      <c r="AQ4" s="92"/>
      <c r="AR4" s="107"/>
      <c r="AS4" s="108"/>
      <c r="AT4" s="92"/>
      <c r="AU4" s="92"/>
      <c r="AV4" s="92"/>
      <c r="AW4" s="92"/>
      <c r="AX4" s="92"/>
      <c r="AY4" s="92"/>
      <c r="AZ4" s="92"/>
      <c r="BA4" s="72"/>
      <c r="BB4" s="93"/>
      <c r="BC4" s="106"/>
      <c r="BD4" s="92"/>
    </row>
    <row r="5" spans="1:56" s="49" customFormat="1" ht="14.25" thickBot="1" thickTop="1">
      <c r="A5" s="50" t="s">
        <v>3</v>
      </c>
      <c r="B5" s="130">
        <v>764</v>
      </c>
      <c r="C5" s="42"/>
      <c r="D5" s="42"/>
      <c r="E5" s="42">
        <v>766</v>
      </c>
      <c r="F5" s="42"/>
      <c r="G5" s="42"/>
      <c r="H5" s="42"/>
      <c r="I5" s="42"/>
      <c r="J5" s="141">
        <v>764</v>
      </c>
      <c r="K5" s="142">
        <f>J5/B5</f>
        <v>1</v>
      </c>
      <c r="L5" s="43">
        <v>468</v>
      </c>
      <c r="M5" s="43"/>
      <c r="N5" s="43">
        <f aca="true" t="shared" si="5" ref="N5:N61">+M5+L5</f>
        <v>468</v>
      </c>
      <c r="O5" s="78">
        <f t="shared" si="0"/>
        <v>0.612565445026178</v>
      </c>
      <c r="P5" s="74">
        <f aca="true" t="shared" si="6" ref="P5:P59">N5/J5</f>
        <v>0.612565445026178</v>
      </c>
      <c r="Q5" s="43"/>
      <c r="R5" s="43"/>
      <c r="S5" s="43"/>
      <c r="T5" s="43">
        <f aca="true" t="shared" si="7" ref="T5:T61">Q5+S5</f>
        <v>0</v>
      </c>
      <c r="U5" s="44">
        <f t="shared" si="1"/>
        <v>0</v>
      </c>
      <c r="V5" s="44">
        <f t="shared" si="2"/>
        <v>0</v>
      </c>
      <c r="W5" s="45">
        <f aca="true" t="shared" si="8" ref="W5:W61">+T5+N5</f>
        <v>468</v>
      </c>
      <c r="X5" s="46">
        <f aca="true" t="shared" si="9" ref="X5:X51">N5/W5</f>
        <v>1</v>
      </c>
      <c r="Y5" s="46">
        <f aca="true" t="shared" si="10" ref="Y5:Y51">T5/W5</f>
        <v>0</v>
      </c>
      <c r="Z5" s="46">
        <f t="shared" si="3"/>
        <v>0.612565445026178</v>
      </c>
      <c r="AA5" s="47">
        <v>41942</v>
      </c>
      <c r="AB5" s="123">
        <v>41946</v>
      </c>
      <c r="AC5" s="47"/>
      <c r="AD5" s="137">
        <v>41960</v>
      </c>
      <c r="AE5" s="47"/>
      <c r="AF5" s="47"/>
      <c r="AG5" s="47"/>
      <c r="AH5" s="47"/>
      <c r="AI5" s="48"/>
      <c r="AK5" s="104"/>
      <c r="AL5" s="134" t="s">
        <v>3</v>
      </c>
      <c r="AM5" s="133">
        <v>764</v>
      </c>
      <c r="AN5" s="133">
        <f t="shared" si="4"/>
        <v>0</v>
      </c>
      <c r="AO5" s="91"/>
      <c r="AP5" s="91"/>
      <c r="AQ5" s="91"/>
      <c r="AR5" s="107"/>
      <c r="AS5" s="108"/>
      <c r="AT5" s="92"/>
      <c r="AU5" s="92"/>
      <c r="AV5" s="92"/>
      <c r="AW5" s="92"/>
      <c r="AX5" s="92"/>
      <c r="AY5" s="92"/>
      <c r="AZ5" s="92"/>
      <c r="BA5" s="72"/>
      <c r="BB5" s="93"/>
      <c r="BC5" s="106"/>
      <c r="BD5" s="92"/>
    </row>
    <row r="6" spans="1:56" s="52" customFormat="1" ht="14.25" thickBot="1" thickTop="1">
      <c r="A6" s="51" t="s">
        <v>4</v>
      </c>
      <c r="B6" s="130">
        <v>20798</v>
      </c>
      <c r="C6" s="84">
        <v>402</v>
      </c>
      <c r="D6" s="84">
        <v>230</v>
      </c>
      <c r="E6" s="84">
        <v>1</v>
      </c>
      <c r="F6" s="84"/>
      <c r="G6" s="84">
        <v>2</v>
      </c>
      <c r="H6" s="84"/>
      <c r="I6" s="84">
        <v>12644</v>
      </c>
      <c r="J6" s="37">
        <f aca="true" t="shared" si="11" ref="J6:J61">SUM(C6:I6)</f>
        <v>13279</v>
      </c>
      <c r="K6" s="80">
        <f aca="true" t="shared" si="12" ref="K6:K61">J6/B6</f>
        <v>0.6384748533512837</v>
      </c>
      <c r="L6" s="43">
        <v>6798</v>
      </c>
      <c r="M6" s="43">
        <v>1702</v>
      </c>
      <c r="N6" s="43">
        <f t="shared" si="5"/>
        <v>8500</v>
      </c>
      <c r="O6" s="78">
        <f t="shared" si="0"/>
        <v>0.4086931435714973</v>
      </c>
      <c r="P6" s="74">
        <f t="shared" si="6"/>
        <v>0.6401084419007456</v>
      </c>
      <c r="Q6" s="43"/>
      <c r="R6" s="43"/>
      <c r="S6" s="43"/>
      <c r="T6" s="43">
        <f t="shared" si="7"/>
        <v>0</v>
      </c>
      <c r="U6" s="44">
        <f t="shared" si="1"/>
        <v>0</v>
      </c>
      <c r="V6" s="44">
        <f t="shared" si="2"/>
        <v>0</v>
      </c>
      <c r="W6" s="45">
        <f t="shared" si="8"/>
        <v>8500</v>
      </c>
      <c r="X6" s="46">
        <f t="shared" si="9"/>
        <v>1</v>
      </c>
      <c r="Y6" s="46">
        <f t="shared" si="10"/>
        <v>0</v>
      </c>
      <c r="Z6" s="46">
        <f t="shared" si="3"/>
        <v>0.4086931435714973</v>
      </c>
      <c r="AA6" s="47"/>
      <c r="AB6" s="123"/>
      <c r="AC6" s="47"/>
      <c r="AD6" s="137">
        <v>41969</v>
      </c>
      <c r="AE6" s="47"/>
      <c r="AF6" s="47"/>
      <c r="AG6" s="47"/>
      <c r="AH6" s="47"/>
      <c r="AI6" s="48"/>
      <c r="AK6" s="104"/>
      <c r="AL6" s="134" t="s">
        <v>4</v>
      </c>
      <c r="AM6" s="133">
        <v>20798</v>
      </c>
      <c r="AN6" s="133">
        <f t="shared" si="4"/>
        <v>0</v>
      </c>
      <c r="AO6" s="91"/>
      <c r="AP6" s="91"/>
      <c r="AQ6" s="91"/>
      <c r="AR6" s="107"/>
      <c r="AS6" s="108"/>
      <c r="AT6" s="92"/>
      <c r="AU6" s="92"/>
      <c r="AV6" s="92"/>
      <c r="AW6" s="92"/>
      <c r="AX6" s="92"/>
      <c r="AY6" s="92"/>
      <c r="AZ6" s="92"/>
      <c r="BA6" s="72"/>
      <c r="BB6" s="93"/>
      <c r="BC6" s="106"/>
      <c r="BD6" s="92"/>
    </row>
    <row r="7" spans="1:56" s="52" customFormat="1" ht="14.25" thickBot="1" thickTop="1">
      <c r="A7" s="51" t="s">
        <v>5</v>
      </c>
      <c r="B7" s="129">
        <v>117503</v>
      </c>
      <c r="C7" s="84">
        <v>237</v>
      </c>
      <c r="D7" s="84">
        <v>2698</v>
      </c>
      <c r="E7" s="84">
        <v>10687</v>
      </c>
      <c r="F7" s="84">
        <v>222</v>
      </c>
      <c r="G7" s="84">
        <v>259</v>
      </c>
      <c r="H7" s="84">
        <v>2</v>
      </c>
      <c r="I7" s="84">
        <v>60976</v>
      </c>
      <c r="J7" s="141">
        <f t="shared" si="11"/>
        <v>75081</v>
      </c>
      <c r="K7" s="142">
        <f t="shared" si="12"/>
        <v>0.638970919891407</v>
      </c>
      <c r="L7" s="43">
        <v>35688</v>
      </c>
      <c r="M7" s="43">
        <v>9873</v>
      </c>
      <c r="N7" s="43">
        <f>+M7+L7</f>
        <v>45561</v>
      </c>
      <c r="O7" s="78">
        <f t="shared" si="0"/>
        <v>0.3877432916606385</v>
      </c>
      <c r="P7" s="74">
        <f t="shared" si="6"/>
        <v>0.6068246294002477</v>
      </c>
      <c r="Q7" s="43">
        <v>15635</v>
      </c>
      <c r="R7" s="43">
        <v>1996</v>
      </c>
      <c r="S7" s="43">
        <v>1721</v>
      </c>
      <c r="T7" s="43">
        <f t="shared" si="7"/>
        <v>17356</v>
      </c>
      <c r="U7" s="44">
        <f t="shared" si="1"/>
        <v>0.1477068670587134</v>
      </c>
      <c r="V7" s="44">
        <f t="shared" si="2"/>
        <v>0.3070391140516921</v>
      </c>
      <c r="W7" s="45">
        <f t="shared" si="8"/>
        <v>62917</v>
      </c>
      <c r="X7" s="46">
        <f t="shared" si="9"/>
        <v>0.724144507843667</v>
      </c>
      <c r="Y7" s="46">
        <f t="shared" si="10"/>
        <v>0.2758554921563329</v>
      </c>
      <c r="Z7" s="46">
        <f t="shared" si="3"/>
        <v>0.5354501587193519</v>
      </c>
      <c r="AA7" s="47">
        <v>41934</v>
      </c>
      <c r="AB7" s="123">
        <v>41946</v>
      </c>
      <c r="AC7" s="47"/>
      <c r="AD7" s="137">
        <v>41967</v>
      </c>
      <c r="AE7" s="47"/>
      <c r="AF7" s="47"/>
      <c r="AG7" s="47"/>
      <c r="AH7" s="47"/>
      <c r="AI7" s="48"/>
      <c r="AK7" s="104"/>
      <c r="AL7" s="134" t="s">
        <v>5</v>
      </c>
      <c r="AM7" s="133">
        <v>117503</v>
      </c>
      <c r="AN7" s="133">
        <f t="shared" si="4"/>
        <v>0</v>
      </c>
      <c r="AO7" s="91"/>
      <c r="AP7" s="91"/>
      <c r="AQ7" s="91"/>
      <c r="AR7" s="107"/>
      <c r="AS7" s="108"/>
      <c r="AT7" s="92"/>
      <c r="AU7" s="92"/>
      <c r="AV7" s="92"/>
      <c r="AW7" s="92"/>
      <c r="AX7" s="92"/>
      <c r="AY7" s="92"/>
      <c r="AZ7" s="92"/>
      <c r="BA7" s="72"/>
      <c r="BB7" s="93"/>
      <c r="BC7" s="106"/>
      <c r="BD7" s="92"/>
    </row>
    <row r="8" spans="1:56" s="52" customFormat="1" ht="14.25" thickBot="1" thickTop="1">
      <c r="A8" s="51" t="s">
        <v>6</v>
      </c>
      <c r="B8" s="130">
        <v>27068</v>
      </c>
      <c r="C8" s="42">
        <v>84</v>
      </c>
      <c r="D8" s="42">
        <v>440</v>
      </c>
      <c r="E8" s="42">
        <v>0</v>
      </c>
      <c r="F8" s="42">
        <v>54</v>
      </c>
      <c r="G8" s="42">
        <v>40</v>
      </c>
      <c r="H8" s="42">
        <v>0</v>
      </c>
      <c r="I8" s="42">
        <v>16706</v>
      </c>
      <c r="J8" s="141">
        <f t="shared" si="11"/>
        <v>17324</v>
      </c>
      <c r="K8" s="142">
        <f t="shared" si="12"/>
        <v>0.6400177331165953</v>
      </c>
      <c r="L8" s="43">
        <v>8950</v>
      </c>
      <c r="M8" s="43">
        <v>2419</v>
      </c>
      <c r="N8" s="43">
        <f>SUM(L8:M8)</f>
        <v>11369</v>
      </c>
      <c r="O8" s="78">
        <f t="shared" si="0"/>
        <v>0.420016255356879</v>
      </c>
      <c r="P8" s="74">
        <f t="shared" si="6"/>
        <v>0.6562572154236896</v>
      </c>
      <c r="Q8" s="43">
        <v>4516</v>
      </c>
      <c r="R8" s="43">
        <v>253</v>
      </c>
      <c r="S8" s="43">
        <v>216</v>
      </c>
      <c r="T8" s="43">
        <f t="shared" si="7"/>
        <v>4732</v>
      </c>
      <c r="U8" s="44">
        <f t="shared" si="1"/>
        <v>0.1748189744347569</v>
      </c>
      <c r="V8" s="44">
        <f t="shared" si="2"/>
        <v>0.4566685967959853</v>
      </c>
      <c r="W8" s="45">
        <f t="shared" si="8"/>
        <v>16101</v>
      </c>
      <c r="X8" s="46">
        <f t="shared" si="9"/>
        <v>0.7061052108564685</v>
      </c>
      <c r="Y8" s="46">
        <f t="shared" si="10"/>
        <v>0.29389478914353145</v>
      </c>
      <c r="Z8" s="46">
        <f t="shared" si="3"/>
        <v>0.5948352297916358</v>
      </c>
      <c r="AA8" s="47">
        <v>41942</v>
      </c>
      <c r="AB8" s="123">
        <v>41946</v>
      </c>
      <c r="AC8" s="47"/>
      <c r="AD8" s="137">
        <v>41964</v>
      </c>
      <c r="AE8" s="47"/>
      <c r="AF8" s="47"/>
      <c r="AG8" s="47"/>
      <c r="AH8" s="47"/>
      <c r="AI8" s="85"/>
      <c r="AK8" s="104"/>
      <c r="AL8" s="134" t="s">
        <v>6</v>
      </c>
      <c r="AM8" s="133">
        <v>27068</v>
      </c>
      <c r="AN8" s="133">
        <f t="shared" si="4"/>
        <v>0</v>
      </c>
      <c r="AO8" s="91"/>
      <c r="AP8" s="91"/>
      <c r="AQ8" s="91"/>
      <c r="AR8" s="107"/>
      <c r="AS8" s="108"/>
      <c r="AT8" s="92"/>
      <c r="AU8" s="92"/>
      <c r="AV8" s="92"/>
      <c r="AW8" s="92"/>
      <c r="AX8" s="92"/>
      <c r="AY8" s="92"/>
      <c r="AZ8" s="92"/>
      <c r="BA8" s="72"/>
      <c r="BB8" s="93"/>
      <c r="BC8" s="106"/>
      <c r="BD8" s="92"/>
    </row>
    <row r="9" spans="1:56" s="52" customFormat="1" ht="14.25" thickBot="1" thickTop="1">
      <c r="A9" s="51" t="s">
        <v>7</v>
      </c>
      <c r="B9" s="130">
        <v>7595</v>
      </c>
      <c r="C9" s="42">
        <v>59</v>
      </c>
      <c r="D9" s="42">
        <v>160</v>
      </c>
      <c r="E9" s="42">
        <v>695</v>
      </c>
      <c r="F9" s="42">
        <v>19</v>
      </c>
      <c r="G9" s="42">
        <v>11</v>
      </c>
      <c r="H9" s="42">
        <v>0</v>
      </c>
      <c r="I9" s="42">
        <v>3479</v>
      </c>
      <c r="J9" s="37">
        <f t="shared" si="11"/>
        <v>4423</v>
      </c>
      <c r="K9" s="80">
        <f t="shared" si="12"/>
        <v>0.5823568136932192</v>
      </c>
      <c r="L9" s="43">
        <v>2686</v>
      </c>
      <c r="M9" s="43">
        <v>458</v>
      </c>
      <c r="N9" s="43">
        <v>2661</v>
      </c>
      <c r="O9" s="78">
        <f t="shared" si="0"/>
        <v>0.35036208031599736</v>
      </c>
      <c r="P9" s="74">
        <f t="shared" si="6"/>
        <v>0.6016278543974678</v>
      </c>
      <c r="Q9" s="43">
        <v>1690</v>
      </c>
      <c r="R9" s="43">
        <v>72</v>
      </c>
      <c r="S9" s="43">
        <v>70</v>
      </c>
      <c r="T9" s="43">
        <f t="shared" si="7"/>
        <v>1760</v>
      </c>
      <c r="U9" s="44">
        <f t="shared" si="1"/>
        <v>0.23173140223831468</v>
      </c>
      <c r="V9" s="44">
        <f t="shared" si="2"/>
        <v>0.42759961127308066</v>
      </c>
      <c r="W9" s="45">
        <f t="shared" si="8"/>
        <v>4421</v>
      </c>
      <c r="X9" s="46">
        <f t="shared" si="9"/>
        <v>0.6019000226193169</v>
      </c>
      <c r="Y9" s="46">
        <f t="shared" si="10"/>
        <v>0.3980999773806831</v>
      </c>
      <c r="Z9" s="46">
        <f t="shared" si="3"/>
        <v>0.582093482554312</v>
      </c>
      <c r="AA9" s="47"/>
      <c r="AB9" s="123">
        <v>41943</v>
      </c>
      <c r="AC9" s="47">
        <v>41963</v>
      </c>
      <c r="AD9" s="137">
        <v>41962</v>
      </c>
      <c r="AE9" s="47"/>
      <c r="AF9" s="47"/>
      <c r="AG9" s="47"/>
      <c r="AH9" s="47"/>
      <c r="AI9" s="48"/>
      <c r="AK9" s="104"/>
      <c r="AL9" s="134" t="s">
        <v>7</v>
      </c>
      <c r="AM9" s="133">
        <v>7595</v>
      </c>
      <c r="AN9" s="133">
        <f t="shared" si="4"/>
        <v>0</v>
      </c>
      <c r="AO9" s="91"/>
      <c r="AP9" s="91"/>
      <c r="AQ9" s="91"/>
      <c r="AR9" s="107"/>
      <c r="AS9" s="108"/>
      <c r="AT9" s="92"/>
      <c r="AU9" s="92"/>
      <c r="AV9" s="92"/>
      <c r="AW9" s="92"/>
      <c r="AX9" s="92"/>
      <c r="AY9" s="92"/>
      <c r="AZ9" s="92"/>
      <c r="BA9" s="72"/>
      <c r="BB9" s="93"/>
      <c r="BC9" s="106"/>
      <c r="BD9" s="92"/>
    </row>
    <row r="10" spans="1:56" s="52" customFormat="1" ht="14.25" thickBot="1" thickTop="1">
      <c r="A10" s="51" t="s">
        <v>8</v>
      </c>
      <c r="B10" s="130">
        <v>527521</v>
      </c>
      <c r="C10" s="42">
        <v>685</v>
      </c>
      <c r="D10" s="42">
        <v>5624</v>
      </c>
      <c r="E10" s="42">
        <v>5476</v>
      </c>
      <c r="F10" s="42">
        <v>3241</v>
      </c>
      <c r="G10" s="42">
        <v>1453</v>
      </c>
      <c r="H10" s="42">
        <v>14</v>
      </c>
      <c r="I10" s="42">
        <v>281612</v>
      </c>
      <c r="J10" s="37">
        <f t="shared" si="11"/>
        <v>298105</v>
      </c>
      <c r="K10" s="80">
        <f t="shared" si="12"/>
        <v>0.5651054649957064</v>
      </c>
      <c r="L10" s="43">
        <v>99305</v>
      </c>
      <c r="M10" s="43"/>
      <c r="N10" s="43">
        <f t="shared" si="5"/>
        <v>99305</v>
      </c>
      <c r="O10" s="78">
        <f t="shared" si="0"/>
        <v>0.18824842992032545</v>
      </c>
      <c r="P10" s="74">
        <f t="shared" si="6"/>
        <v>0.3331208802267657</v>
      </c>
      <c r="Q10" s="43"/>
      <c r="R10" s="43"/>
      <c r="S10" s="43"/>
      <c r="T10" s="43">
        <f t="shared" si="7"/>
        <v>0</v>
      </c>
      <c r="U10" s="44">
        <f t="shared" si="1"/>
        <v>0</v>
      </c>
      <c r="V10" s="44">
        <f t="shared" si="2"/>
        <v>0</v>
      </c>
      <c r="W10" s="45">
        <f t="shared" si="8"/>
        <v>99305</v>
      </c>
      <c r="X10" s="46">
        <f t="shared" si="9"/>
        <v>1</v>
      </c>
      <c r="Y10" s="46">
        <f t="shared" si="10"/>
        <v>0</v>
      </c>
      <c r="Z10" s="46">
        <f t="shared" si="3"/>
        <v>0.18824842992032545</v>
      </c>
      <c r="AA10" s="47">
        <v>41936</v>
      </c>
      <c r="AB10" s="123">
        <v>41943</v>
      </c>
      <c r="AC10" s="47"/>
      <c r="AD10" s="137"/>
      <c r="AE10" s="47"/>
      <c r="AF10" s="47"/>
      <c r="AG10" s="47"/>
      <c r="AH10" s="47"/>
      <c r="AI10" s="48"/>
      <c r="AK10" s="104"/>
      <c r="AL10" s="134" t="s">
        <v>8</v>
      </c>
      <c r="AM10" s="133">
        <v>527521</v>
      </c>
      <c r="AN10" s="133">
        <f t="shared" si="4"/>
        <v>0</v>
      </c>
      <c r="AO10" s="91"/>
      <c r="AP10" s="91"/>
      <c r="AQ10" s="91"/>
      <c r="AR10" s="107"/>
      <c r="AS10" s="108"/>
      <c r="AT10" s="92"/>
      <c r="AU10" s="92"/>
      <c r="AV10" s="92"/>
      <c r="AW10" s="92"/>
      <c r="AX10" s="92"/>
      <c r="AY10" s="92"/>
      <c r="AZ10" s="92"/>
      <c r="BA10" s="72"/>
      <c r="BB10" s="93"/>
      <c r="BC10" s="106"/>
      <c r="BD10" s="92"/>
    </row>
    <row r="11" spans="1:56" s="52" customFormat="1" ht="14.25" thickBot="1" thickTop="1">
      <c r="A11" s="51" t="s">
        <v>9</v>
      </c>
      <c r="B11" s="130">
        <v>12750</v>
      </c>
      <c r="C11" s="42">
        <v>54</v>
      </c>
      <c r="D11" s="42">
        <v>113</v>
      </c>
      <c r="E11" s="42">
        <v>0</v>
      </c>
      <c r="F11" s="42">
        <v>19</v>
      </c>
      <c r="G11" s="42">
        <v>15</v>
      </c>
      <c r="H11" s="42">
        <v>0</v>
      </c>
      <c r="I11" s="42">
        <v>6554</v>
      </c>
      <c r="J11" s="37">
        <f t="shared" si="11"/>
        <v>6755</v>
      </c>
      <c r="K11" s="80">
        <f t="shared" si="12"/>
        <v>0.5298039215686274</v>
      </c>
      <c r="L11" s="43">
        <v>1519</v>
      </c>
      <c r="M11" s="43"/>
      <c r="N11" s="43">
        <f t="shared" si="5"/>
        <v>1519</v>
      </c>
      <c r="O11" s="78">
        <f>N11/B11</f>
        <v>0.11913725490196078</v>
      </c>
      <c r="P11" s="74">
        <f>N11/J11</f>
        <v>0.22487046632124352</v>
      </c>
      <c r="Q11" s="43"/>
      <c r="R11" s="43"/>
      <c r="S11" s="43"/>
      <c r="T11" s="43">
        <f t="shared" si="7"/>
        <v>0</v>
      </c>
      <c r="U11" s="44">
        <f t="shared" si="1"/>
        <v>0</v>
      </c>
      <c r="V11" s="44">
        <f t="shared" si="2"/>
        <v>0</v>
      </c>
      <c r="W11" s="45">
        <f t="shared" si="8"/>
        <v>1519</v>
      </c>
      <c r="X11" s="46">
        <f t="shared" si="9"/>
        <v>1</v>
      </c>
      <c r="Y11" s="46">
        <f t="shared" si="10"/>
        <v>0</v>
      </c>
      <c r="Z11" s="46">
        <f t="shared" si="3"/>
        <v>0.11913725490196078</v>
      </c>
      <c r="AA11" s="47">
        <v>41935</v>
      </c>
      <c r="AB11" s="123"/>
      <c r="AC11" s="47"/>
      <c r="AD11" s="137"/>
      <c r="AE11" s="47"/>
      <c r="AF11" s="47"/>
      <c r="AG11" s="47"/>
      <c r="AH11" s="47"/>
      <c r="AI11" s="48"/>
      <c r="AK11" s="104"/>
      <c r="AL11" s="134" t="s">
        <v>9</v>
      </c>
      <c r="AM11" s="133">
        <v>12750</v>
      </c>
      <c r="AN11" s="133">
        <f t="shared" si="4"/>
        <v>0</v>
      </c>
      <c r="AO11" s="91"/>
      <c r="AP11" s="91"/>
      <c r="AQ11" s="92"/>
      <c r="AR11" s="107"/>
      <c r="AS11" s="108"/>
      <c r="AT11" s="92"/>
      <c r="AU11" s="92"/>
      <c r="AV11" s="92"/>
      <c r="AW11" s="92"/>
      <c r="AX11" s="92"/>
      <c r="AY11" s="92"/>
      <c r="AZ11" s="92"/>
      <c r="BA11" s="72"/>
      <c r="BB11" s="93"/>
      <c r="BC11" s="106"/>
      <c r="BD11" s="92"/>
    </row>
    <row r="12" spans="1:56" s="41" customFormat="1" ht="14.25" thickBot="1" thickTop="1">
      <c r="A12" s="51" t="s">
        <v>10</v>
      </c>
      <c r="B12" s="130">
        <v>106931</v>
      </c>
      <c r="C12" s="42">
        <v>366</v>
      </c>
      <c r="D12" s="42">
        <v>1389</v>
      </c>
      <c r="E12" s="42">
        <v>9556</v>
      </c>
      <c r="F12" s="42">
        <v>179</v>
      </c>
      <c r="G12" s="42">
        <v>219</v>
      </c>
      <c r="H12" s="42">
        <v>0</v>
      </c>
      <c r="I12" s="42">
        <v>61894</v>
      </c>
      <c r="J12" s="37">
        <f t="shared" si="11"/>
        <v>73603</v>
      </c>
      <c r="K12" s="80">
        <f t="shared" si="12"/>
        <v>0.6883223761116982</v>
      </c>
      <c r="L12" s="43">
        <v>36740</v>
      </c>
      <c r="M12" s="43"/>
      <c r="N12" s="43">
        <f t="shared" si="5"/>
        <v>36740</v>
      </c>
      <c r="O12" s="78">
        <f>N12/B12</f>
        <v>0.3435860508178171</v>
      </c>
      <c r="P12" s="74">
        <f>N12/J12</f>
        <v>0.4991644362322188</v>
      </c>
      <c r="Q12" s="32"/>
      <c r="R12" s="32"/>
      <c r="S12" s="32"/>
      <c r="T12" s="43">
        <f t="shared" si="7"/>
        <v>0</v>
      </c>
      <c r="U12" s="44">
        <f t="shared" si="1"/>
        <v>0</v>
      </c>
      <c r="V12" s="44">
        <f t="shared" si="2"/>
        <v>0</v>
      </c>
      <c r="W12" s="45">
        <f t="shared" si="8"/>
        <v>36740</v>
      </c>
      <c r="X12" s="46">
        <f t="shared" si="9"/>
        <v>1</v>
      </c>
      <c r="Y12" s="46">
        <f t="shared" si="10"/>
        <v>0</v>
      </c>
      <c r="Z12" s="46">
        <f t="shared" si="3"/>
        <v>0.3435860508178171</v>
      </c>
      <c r="AA12" s="39">
        <v>41942</v>
      </c>
      <c r="AB12" s="124">
        <v>41946</v>
      </c>
      <c r="AC12" s="39"/>
      <c r="AD12" s="137"/>
      <c r="AE12" s="39"/>
      <c r="AF12" s="39"/>
      <c r="AG12" s="39"/>
      <c r="AH12" s="39"/>
      <c r="AI12" s="53"/>
      <c r="AK12" s="105"/>
      <c r="AL12" s="134" t="s">
        <v>10</v>
      </c>
      <c r="AM12" s="133">
        <v>106931</v>
      </c>
      <c r="AN12" s="133">
        <f t="shared" si="4"/>
        <v>0</v>
      </c>
      <c r="AO12" s="94"/>
      <c r="AP12" s="94"/>
      <c r="AQ12" s="94"/>
      <c r="AR12" s="107"/>
      <c r="AS12" s="108"/>
      <c r="AT12" s="95"/>
      <c r="AU12" s="95"/>
      <c r="AV12" s="95"/>
      <c r="AW12" s="95"/>
      <c r="AX12" s="95"/>
      <c r="AY12" s="95"/>
      <c r="AZ12" s="95"/>
      <c r="BA12" s="72"/>
      <c r="BB12" s="93"/>
      <c r="BC12" s="106"/>
      <c r="BD12" s="95"/>
    </row>
    <row r="13" spans="1:56" s="40" customFormat="1" ht="14.25" thickBot="1" thickTop="1">
      <c r="A13" s="51" t="s">
        <v>11</v>
      </c>
      <c r="B13" s="130">
        <v>416433</v>
      </c>
      <c r="C13" s="42">
        <v>149</v>
      </c>
      <c r="D13" s="42"/>
      <c r="E13" s="42">
        <v>11556</v>
      </c>
      <c r="F13" s="42">
        <v>350</v>
      </c>
      <c r="G13" s="42">
        <v>464</v>
      </c>
      <c r="H13" s="42">
        <v>1</v>
      </c>
      <c r="I13" s="42">
        <v>187634</v>
      </c>
      <c r="J13" s="37">
        <f t="shared" si="11"/>
        <v>200154</v>
      </c>
      <c r="K13" s="80">
        <f t="shared" si="12"/>
        <v>0.48063914243107536</v>
      </c>
      <c r="L13" s="43">
        <v>63139</v>
      </c>
      <c r="M13" s="43"/>
      <c r="N13" s="43">
        <f t="shared" si="5"/>
        <v>63139</v>
      </c>
      <c r="O13" s="78">
        <f t="shared" si="0"/>
        <v>0.15161862772642898</v>
      </c>
      <c r="P13" s="74">
        <f t="shared" si="6"/>
        <v>0.3154521018815512</v>
      </c>
      <c r="Q13" s="32"/>
      <c r="R13" s="32"/>
      <c r="S13" s="32"/>
      <c r="T13" s="43">
        <f t="shared" si="7"/>
        <v>0</v>
      </c>
      <c r="U13" s="44">
        <f t="shared" si="1"/>
        <v>0</v>
      </c>
      <c r="V13" s="44">
        <f t="shared" si="2"/>
        <v>0</v>
      </c>
      <c r="W13" s="45">
        <f t="shared" si="8"/>
        <v>63139</v>
      </c>
      <c r="X13" s="46">
        <f t="shared" si="9"/>
        <v>1</v>
      </c>
      <c r="Y13" s="46">
        <f t="shared" si="10"/>
        <v>0</v>
      </c>
      <c r="Z13" s="46">
        <f t="shared" si="3"/>
        <v>0.15161862772642898</v>
      </c>
      <c r="AA13" s="39"/>
      <c r="AB13" s="124">
        <v>41944</v>
      </c>
      <c r="AC13" s="39"/>
      <c r="AD13" s="137"/>
      <c r="AE13" s="39"/>
      <c r="AF13" s="39"/>
      <c r="AG13" s="39"/>
      <c r="AH13" s="39"/>
      <c r="AI13" s="53"/>
      <c r="AJ13" s="41"/>
      <c r="AK13" s="104"/>
      <c r="AL13" s="134" t="s">
        <v>11</v>
      </c>
      <c r="AM13" s="133">
        <v>416433</v>
      </c>
      <c r="AN13" s="133">
        <f t="shared" si="4"/>
        <v>0</v>
      </c>
      <c r="AO13" s="94"/>
      <c r="AP13" s="94"/>
      <c r="AQ13" s="94"/>
      <c r="AR13" s="107"/>
      <c r="AS13" s="108"/>
      <c r="AT13" s="95"/>
      <c r="AU13" s="95"/>
      <c r="AV13" s="95"/>
      <c r="AW13" s="95"/>
      <c r="AX13" s="95"/>
      <c r="AY13" s="95"/>
      <c r="AZ13" s="95"/>
      <c r="BA13" s="72"/>
      <c r="BB13" s="93"/>
      <c r="BC13" s="106"/>
      <c r="BD13" s="95"/>
    </row>
    <row r="14" spans="1:56" s="52" customFormat="1" ht="14.25" thickBot="1" thickTop="1">
      <c r="A14" s="51" t="s">
        <v>12</v>
      </c>
      <c r="B14" s="129">
        <v>12034</v>
      </c>
      <c r="C14" s="84">
        <v>14</v>
      </c>
      <c r="D14" s="84">
        <v>10</v>
      </c>
      <c r="E14" s="84">
        <v>3964</v>
      </c>
      <c r="F14" s="84">
        <v>33</v>
      </c>
      <c r="G14" s="84">
        <v>5</v>
      </c>
      <c r="H14" s="84">
        <v>0</v>
      </c>
      <c r="I14" s="84">
        <v>4294</v>
      </c>
      <c r="J14" s="37">
        <f t="shared" si="11"/>
        <v>8320</v>
      </c>
      <c r="K14" s="80">
        <f t="shared" si="12"/>
        <v>0.6913744390892471</v>
      </c>
      <c r="L14" s="43">
        <v>3644</v>
      </c>
      <c r="M14" s="43">
        <v>1231</v>
      </c>
      <c r="N14" s="43">
        <f t="shared" si="5"/>
        <v>4875</v>
      </c>
      <c r="O14" s="78">
        <f t="shared" si="0"/>
        <v>0.40510221040385574</v>
      </c>
      <c r="P14" s="74">
        <f t="shared" si="6"/>
        <v>0.5859375</v>
      </c>
      <c r="Q14" s="43">
        <v>1262</v>
      </c>
      <c r="R14" s="43">
        <v>35</v>
      </c>
      <c r="S14" s="43">
        <v>34</v>
      </c>
      <c r="T14" s="43">
        <f t="shared" si="7"/>
        <v>1296</v>
      </c>
      <c r="U14" s="44">
        <f t="shared" si="1"/>
        <v>0.10769486455044042</v>
      </c>
      <c r="V14" s="44">
        <f t="shared" si="2"/>
        <v>0.16744186046511628</v>
      </c>
      <c r="W14" s="45">
        <f t="shared" si="8"/>
        <v>6171</v>
      </c>
      <c r="X14" s="46">
        <f t="shared" si="9"/>
        <v>0.7899854156538648</v>
      </c>
      <c r="Y14" s="46">
        <f t="shared" si="10"/>
        <v>0.21001458434613515</v>
      </c>
      <c r="Z14" s="46">
        <f t="shared" si="3"/>
        <v>0.5127970749542962</v>
      </c>
      <c r="AA14" s="47">
        <v>41930</v>
      </c>
      <c r="AB14" s="123">
        <v>41946</v>
      </c>
      <c r="AC14" s="47"/>
      <c r="AD14" s="137">
        <v>41962</v>
      </c>
      <c r="AE14" s="47"/>
      <c r="AF14" s="47"/>
      <c r="AG14" s="47"/>
      <c r="AH14" s="47"/>
      <c r="AI14" s="48"/>
      <c r="AK14" s="104"/>
      <c r="AL14" s="134" t="s">
        <v>12</v>
      </c>
      <c r="AM14" s="133">
        <v>12034</v>
      </c>
      <c r="AN14" s="133">
        <f t="shared" si="4"/>
        <v>0</v>
      </c>
      <c r="AO14" s="91"/>
      <c r="AP14" s="91"/>
      <c r="AQ14" s="91"/>
      <c r="AR14" s="107"/>
      <c r="AS14" s="108"/>
      <c r="AT14" s="92"/>
      <c r="AU14" s="92"/>
      <c r="AV14" s="92"/>
      <c r="AW14" s="92"/>
      <c r="AX14" s="92"/>
      <c r="AY14" s="92"/>
      <c r="AZ14" s="92"/>
      <c r="BA14" s="72"/>
      <c r="BB14" s="93"/>
      <c r="BC14" s="106"/>
      <c r="BD14" s="92"/>
    </row>
    <row r="15" spans="1:56" s="52" customFormat="1" ht="14.25" thickBot="1" thickTop="1">
      <c r="A15" s="51" t="s">
        <v>13</v>
      </c>
      <c r="B15" s="130">
        <v>76008</v>
      </c>
      <c r="C15" s="42">
        <v>566</v>
      </c>
      <c r="D15" s="42">
        <v>800</v>
      </c>
      <c r="E15" s="42">
        <v>4548</v>
      </c>
      <c r="F15" s="42">
        <v>212</v>
      </c>
      <c r="G15" s="42">
        <v>166</v>
      </c>
      <c r="H15" s="42">
        <v>0</v>
      </c>
      <c r="I15" s="42">
        <v>33460</v>
      </c>
      <c r="J15" s="37">
        <f t="shared" si="11"/>
        <v>39752</v>
      </c>
      <c r="K15" s="80">
        <f t="shared" si="12"/>
        <v>0.5229975792021893</v>
      </c>
      <c r="L15" s="43">
        <v>14808</v>
      </c>
      <c r="M15" s="43"/>
      <c r="N15" s="43">
        <f t="shared" si="5"/>
        <v>14808</v>
      </c>
      <c r="O15" s="78">
        <f t="shared" si="0"/>
        <v>0.1948215977265551</v>
      </c>
      <c r="P15" s="74">
        <f t="shared" si="6"/>
        <v>0.37250955926745827</v>
      </c>
      <c r="Q15" s="43"/>
      <c r="R15" s="43"/>
      <c r="S15" s="43"/>
      <c r="T15" s="43">
        <f t="shared" si="7"/>
        <v>0</v>
      </c>
      <c r="U15" s="44">
        <f t="shared" si="1"/>
        <v>0</v>
      </c>
      <c r="V15" s="44">
        <f t="shared" si="2"/>
        <v>0</v>
      </c>
      <c r="W15" s="45">
        <f t="shared" si="8"/>
        <v>14808</v>
      </c>
      <c r="X15" s="46">
        <f t="shared" si="9"/>
        <v>1</v>
      </c>
      <c r="Y15" s="46">
        <f t="shared" si="10"/>
        <v>0</v>
      </c>
      <c r="Z15" s="46">
        <f t="shared" si="3"/>
        <v>0.1948215977265551</v>
      </c>
      <c r="AA15" s="47">
        <v>41939</v>
      </c>
      <c r="AB15" s="123">
        <v>41947</v>
      </c>
      <c r="AC15" s="47"/>
      <c r="AD15" s="137"/>
      <c r="AE15" s="47"/>
      <c r="AF15" s="47"/>
      <c r="AG15" s="47"/>
      <c r="AH15" s="47"/>
      <c r="AI15" s="48"/>
      <c r="AK15" s="104"/>
      <c r="AL15" s="134" t="s">
        <v>13</v>
      </c>
      <c r="AM15" s="133">
        <v>76008</v>
      </c>
      <c r="AN15" s="133">
        <f t="shared" si="4"/>
        <v>0</v>
      </c>
      <c r="AO15" s="91"/>
      <c r="AP15" s="91"/>
      <c r="AQ15" s="92"/>
      <c r="AR15" s="107"/>
      <c r="AS15" s="108"/>
      <c r="AT15" s="92"/>
      <c r="AU15" s="92"/>
      <c r="AV15" s="92"/>
      <c r="AW15" s="92"/>
      <c r="AX15" s="92"/>
      <c r="AY15" s="92"/>
      <c r="AZ15" s="92"/>
      <c r="BA15" s="72"/>
      <c r="BB15" s="93"/>
      <c r="BC15" s="106"/>
      <c r="BD15" s="92"/>
    </row>
    <row r="16" spans="1:56" s="52" customFormat="1" ht="14.25" thickBot="1" thickTop="1">
      <c r="A16" s="51" t="s">
        <v>14</v>
      </c>
      <c r="B16" s="128">
        <v>59149</v>
      </c>
      <c r="C16" s="83"/>
      <c r="D16" s="83">
        <v>49</v>
      </c>
      <c r="E16" s="83">
        <v>5853</v>
      </c>
      <c r="F16" s="83">
        <v>101</v>
      </c>
      <c r="G16" s="83">
        <v>20</v>
      </c>
      <c r="H16" s="83">
        <v>0</v>
      </c>
      <c r="I16" s="83">
        <v>23860</v>
      </c>
      <c r="J16" s="37">
        <f t="shared" si="11"/>
        <v>29883</v>
      </c>
      <c r="K16" s="80">
        <f t="shared" si="12"/>
        <v>0.5052156418536239</v>
      </c>
      <c r="L16" s="83"/>
      <c r="M16" s="83"/>
      <c r="N16" s="43">
        <f t="shared" si="5"/>
        <v>0</v>
      </c>
      <c r="O16" s="78">
        <f t="shared" si="0"/>
        <v>0</v>
      </c>
      <c r="P16" s="74">
        <f t="shared" si="6"/>
        <v>0</v>
      </c>
      <c r="Q16" s="43"/>
      <c r="R16" s="43"/>
      <c r="S16" s="43"/>
      <c r="T16" s="43">
        <f t="shared" si="7"/>
        <v>0</v>
      </c>
      <c r="U16" s="44">
        <f t="shared" si="1"/>
        <v>0</v>
      </c>
      <c r="V16" s="44">
        <f t="shared" si="2"/>
        <v>0</v>
      </c>
      <c r="W16" s="45">
        <f t="shared" si="8"/>
        <v>0</v>
      </c>
      <c r="X16" s="46" t="e">
        <f aca="true" t="shared" si="13" ref="X16:X21">N16/W16</f>
        <v>#DIV/0!</v>
      </c>
      <c r="Y16" s="46" t="e">
        <f aca="true" t="shared" si="14" ref="Y16:Y21">T16/W16</f>
        <v>#DIV/0!</v>
      </c>
      <c r="Z16" s="46">
        <f t="shared" si="3"/>
        <v>0</v>
      </c>
      <c r="AA16" s="47">
        <v>41930</v>
      </c>
      <c r="AB16" s="123"/>
      <c r="AC16" s="47"/>
      <c r="AD16" s="137"/>
      <c r="AE16" s="47"/>
      <c r="AF16" s="47"/>
      <c r="AG16" s="47"/>
      <c r="AH16" s="47"/>
      <c r="AI16" s="48"/>
      <c r="AK16" s="104"/>
      <c r="AL16" s="134" t="s">
        <v>14</v>
      </c>
      <c r="AM16" s="133">
        <v>59149</v>
      </c>
      <c r="AN16" s="133">
        <f t="shared" si="4"/>
        <v>0</v>
      </c>
      <c r="AO16" s="91"/>
      <c r="AP16" s="91"/>
      <c r="AQ16" s="94"/>
      <c r="AR16" s="107"/>
      <c r="AS16" s="108"/>
      <c r="AT16" s="92"/>
      <c r="AU16" s="92"/>
      <c r="AV16" s="92"/>
      <c r="AW16" s="92"/>
      <c r="AX16" s="92"/>
      <c r="AY16" s="92"/>
      <c r="AZ16" s="92"/>
      <c r="BA16" s="72"/>
      <c r="BB16" s="93"/>
      <c r="BC16" s="106"/>
      <c r="BD16" s="92"/>
    </row>
    <row r="17" spans="1:56" s="40" customFormat="1" ht="14.25" thickBot="1" thickTop="1">
      <c r="A17" s="51" t="s">
        <v>15</v>
      </c>
      <c r="B17" s="130">
        <v>9500</v>
      </c>
      <c r="C17" s="42">
        <v>50</v>
      </c>
      <c r="D17" s="42">
        <v>174</v>
      </c>
      <c r="E17" s="42">
        <v>739</v>
      </c>
      <c r="F17" s="42">
        <v>24</v>
      </c>
      <c r="G17" s="42">
        <v>15</v>
      </c>
      <c r="H17" s="42">
        <v>0</v>
      </c>
      <c r="I17" s="42">
        <v>4981</v>
      </c>
      <c r="J17" s="37">
        <f t="shared" si="11"/>
        <v>5983</v>
      </c>
      <c r="K17" s="80">
        <f t="shared" si="12"/>
        <v>0.6297894736842106</v>
      </c>
      <c r="L17" s="43">
        <v>2901</v>
      </c>
      <c r="M17" s="43">
        <v>1072</v>
      </c>
      <c r="N17" s="43">
        <v>3940</v>
      </c>
      <c r="O17" s="78">
        <f t="shared" si="0"/>
        <v>0.4147368421052632</v>
      </c>
      <c r="P17" s="74">
        <f t="shared" si="6"/>
        <v>0.6585325087748621</v>
      </c>
      <c r="Q17" s="32">
        <v>1560</v>
      </c>
      <c r="R17" s="32">
        <v>93</v>
      </c>
      <c r="S17" s="32">
        <v>88</v>
      </c>
      <c r="T17" s="43">
        <f t="shared" si="7"/>
        <v>1648</v>
      </c>
      <c r="U17" s="44">
        <f t="shared" si="1"/>
        <v>0.1734736842105263</v>
      </c>
      <c r="V17" s="44">
        <f t="shared" si="2"/>
        <v>0.36468245186988274</v>
      </c>
      <c r="W17" s="45">
        <f t="shared" si="8"/>
        <v>5588</v>
      </c>
      <c r="X17" s="46">
        <f t="shared" si="13"/>
        <v>0.7050823192555477</v>
      </c>
      <c r="Y17" s="46">
        <f t="shared" si="14"/>
        <v>0.2949176807444524</v>
      </c>
      <c r="Z17" s="46">
        <f t="shared" si="3"/>
        <v>0.5882105263157895</v>
      </c>
      <c r="AA17" s="39"/>
      <c r="AB17" s="124">
        <v>41943</v>
      </c>
      <c r="AC17" s="39"/>
      <c r="AD17" s="137">
        <v>41956</v>
      </c>
      <c r="AE17" s="39"/>
      <c r="AF17" s="39"/>
      <c r="AG17" s="39"/>
      <c r="AH17" s="39"/>
      <c r="AI17" s="15"/>
      <c r="AK17" s="104"/>
      <c r="AL17" s="134" t="s">
        <v>15</v>
      </c>
      <c r="AM17" s="133">
        <v>9500</v>
      </c>
      <c r="AN17" s="133">
        <f t="shared" si="4"/>
        <v>0</v>
      </c>
      <c r="AO17" s="94"/>
      <c r="AP17" s="94"/>
      <c r="AQ17" s="94"/>
      <c r="AR17" s="107"/>
      <c r="AS17" s="108"/>
      <c r="AT17" s="95"/>
      <c r="AU17" s="95"/>
      <c r="AV17" s="95"/>
      <c r="AW17" s="95"/>
      <c r="AX17" s="95"/>
      <c r="AY17" s="95"/>
      <c r="AZ17" s="95"/>
      <c r="BA17" s="72"/>
      <c r="BB17" s="93"/>
      <c r="BC17" s="106"/>
      <c r="BD17" s="95"/>
    </row>
    <row r="18" spans="1:56" s="52" customFormat="1" ht="14.25" thickBot="1" thickTop="1">
      <c r="A18" s="51" t="s">
        <v>16</v>
      </c>
      <c r="B18" s="130">
        <v>332228</v>
      </c>
      <c r="C18" s="42">
        <v>505</v>
      </c>
      <c r="D18" s="42">
        <v>2659</v>
      </c>
      <c r="E18" s="42">
        <v>23181</v>
      </c>
      <c r="F18" s="42">
        <v>493</v>
      </c>
      <c r="G18" s="42">
        <v>540</v>
      </c>
      <c r="H18" s="42">
        <v>6</v>
      </c>
      <c r="I18" s="42">
        <v>156776</v>
      </c>
      <c r="J18" s="37">
        <f t="shared" si="11"/>
        <v>184160</v>
      </c>
      <c r="K18" s="80">
        <f t="shared" si="12"/>
        <v>0.5543181188822134</v>
      </c>
      <c r="L18" s="43">
        <v>73038</v>
      </c>
      <c r="M18" s="43">
        <v>14821</v>
      </c>
      <c r="N18" s="43">
        <f>+M18+L18</f>
        <v>87859</v>
      </c>
      <c r="O18" s="78">
        <f>N18/B18</f>
        <v>0.2644539292293244</v>
      </c>
      <c r="P18" s="74">
        <f>N18/J18</f>
        <v>0.47707971329278887</v>
      </c>
      <c r="Q18" s="43">
        <v>43321</v>
      </c>
      <c r="R18" s="43">
        <v>5561</v>
      </c>
      <c r="S18" s="43">
        <v>4714</v>
      </c>
      <c r="T18" s="43">
        <f t="shared" si="7"/>
        <v>48035</v>
      </c>
      <c r="U18" s="44">
        <f>T18/B18</f>
        <v>0.1445844420097042</v>
      </c>
      <c r="V18" s="44">
        <f>T18/(B18-I18)</f>
        <v>0.2737785833162346</v>
      </c>
      <c r="W18" s="45">
        <f t="shared" si="8"/>
        <v>135894</v>
      </c>
      <c r="X18" s="46">
        <f t="shared" si="13"/>
        <v>0.6465259687697764</v>
      </c>
      <c r="Y18" s="46">
        <f t="shared" si="14"/>
        <v>0.3534740312302236</v>
      </c>
      <c r="Z18" s="46">
        <f t="shared" si="3"/>
        <v>0.40903837123902864</v>
      </c>
      <c r="AA18" s="47">
        <v>41935</v>
      </c>
      <c r="AB18" s="123">
        <v>41946</v>
      </c>
      <c r="AC18" s="47"/>
      <c r="AD18" s="137">
        <v>41964</v>
      </c>
      <c r="AE18" s="47"/>
      <c r="AF18" s="47"/>
      <c r="AG18" s="47"/>
      <c r="AH18" s="47"/>
      <c r="AI18" s="48"/>
      <c r="AK18" s="104"/>
      <c r="AL18" s="134" t="s">
        <v>16</v>
      </c>
      <c r="AM18" s="133">
        <v>332228</v>
      </c>
      <c r="AN18" s="133">
        <f t="shared" si="4"/>
        <v>0</v>
      </c>
      <c r="AO18" s="91"/>
      <c r="AP18" s="91"/>
      <c r="AQ18" s="91"/>
      <c r="AR18" s="107"/>
      <c r="AS18" s="108"/>
      <c r="AT18" s="92"/>
      <c r="AU18" s="92"/>
      <c r="AV18" s="92"/>
      <c r="AW18" s="92"/>
      <c r="AX18" s="92"/>
      <c r="AY18" s="92"/>
      <c r="AZ18" s="92"/>
      <c r="BA18" s="72"/>
      <c r="BB18" s="93"/>
      <c r="BC18" s="106"/>
      <c r="BD18" s="92"/>
    </row>
    <row r="19" spans="1:56" s="40" customFormat="1" ht="14.25" thickBot="1" thickTop="1">
      <c r="A19" s="51" t="s">
        <v>17</v>
      </c>
      <c r="B19" s="130">
        <v>48251</v>
      </c>
      <c r="C19" s="84">
        <v>396</v>
      </c>
      <c r="D19" s="135">
        <v>190</v>
      </c>
      <c r="E19" s="84">
        <v>16993</v>
      </c>
      <c r="F19" s="84">
        <v>124</v>
      </c>
      <c r="G19" s="84">
        <v>7</v>
      </c>
      <c r="H19" s="84">
        <v>0</v>
      </c>
      <c r="I19" s="84">
        <v>17873</v>
      </c>
      <c r="J19" s="37">
        <f t="shared" si="11"/>
        <v>35583</v>
      </c>
      <c r="K19" s="80">
        <f t="shared" si="12"/>
        <v>0.7374562185239684</v>
      </c>
      <c r="L19" s="86">
        <v>15403</v>
      </c>
      <c r="M19" s="43">
        <v>2525</v>
      </c>
      <c r="N19" s="43">
        <f t="shared" si="5"/>
        <v>17928</v>
      </c>
      <c r="O19" s="78">
        <f>N19/B19</f>
        <v>0.3715570661747943</v>
      </c>
      <c r="P19" s="74">
        <f>N19/J19</f>
        <v>0.5038361015091476</v>
      </c>
      <c r="Q19" s="32">
        <v>4387</v>
      </c>
      <c r="R19" s="32">
        <v>506</v>
      </c>
      <c r="S19" s="32">
        <v>448</v>
      </c>
      <c r="T19" s="43">
        <f t="shared" si="7"/>
        <v>4835</v>
      </c>
      <c r="U19" s="44">
        <f t="shared" si="1"/>
        <v>0.10020517709477524</v>
      </c>
      <c r="V19" s="44">
        <f t="shared" si="2"/>
        <v>0.15916123510435184</v>
      </c>
      <c r="W19" s="45">
        <f t="shared" si="8"/>
        <v>22763</v>
      </c>
      <c r="X19" s="46">
        <f t="shared" si="13"/>
        <v>0.78759390238545</v>
      </c>
      <c r="Y19" s="46">
        <f t="shared" si="14"/>
        <v>0.21240609761454993</v>
      </c>
      <c r="Z19" s="46">
        <f t="shared" si="3"/>
        <v>0.47176224326956956</v>
      </c>
      <c r="AA19" s="39">
        <v>41934</v>
      </c>
      <c r="AB19" s="124"/>
      <c r="AC19" s="39"/>
      <c r="AD19" s="137">
        <v>41957</v>
      </c>
      <c r="AE19" s="39"/>
      <c r="AF19" s="39"/>
      <c r="AG19" s="39"/>
      <c r="AH19" s="39"/>
      <c r="AI19" s="15"/>
      <c r="AK19" s="104"/>
      <c r="AL19" s="134" t="s">
        <v>17</v>
      </c>
      <c r="AM19" s="133">
        <v>48251</v>
      </c>
      <c r="AN19" s="133">
        <f t="shared" si="4"/>
        <v>0</v>
      </c>
      <c r="AO19" s="94"/>
      <c r="AP19" s="94"/>
      <c r="AQ19" s="95"/>
      <c r="AR19" s="107"/>
      <c r="AS19" s="108"/>
      <c r="AT19" s="95"/>
      <c r="AU19" s="95"/>
      <c r="AV19" s="95"/>
      <c r="AW19" s="95"/>
      <c r="AX19" s="95"/>
      <c r="AY19" s="95"/>
      <c r="AZ19" s="95"/>
      <c r="BA19" s="72"/>
      <c r="BB19" s="93"/>
      <c r="BC19" s="106"/>
      <c r="BD19" s="95"/>
    </row>
    <row r="20" spans="1:56" s="52" customFormat="1" ht="14.25" thickBot="1" thickTop="1">
      <c r="A20" s="51" t="s">
        <v>18</v>
      </c>
      <c r="B20" s="130">
        <v>33489</v>
      </c>
      <c r="C20" s="42">
        <v>33</v>
      </c>
      <c r="D20" s="42">
        <v>252</v>
      </c>
      <c r="E20" s="42">
        <v>1726</v>
      </c>
      <c r="F20" s="42">
        <v>220</v>
      </c>
      <c r="G20" s="42">
        <v>70</v>
      </c>
      <c r="H20" s="42"/>
      <c r="I20" s="42">
        <v>18174</v>
      </c>
      <c r="J20" s="37">
        <f t="shared" si="11"/>
        <v>20475</v>
      </c>
      <c r="K20" s="80">
        <f t="shared" si="12"/>
        <v>0.611394786347756</v>
      </c>
      <c r="L20" s="43"/>
      <c r="M20" s="43"/>
      <c r="N20" s="43">
        <f t="shared" si="5"/>
        <v>0</v>
      </c>
      <c r="O20" s="78">
        <f t="shared" si="0"/>
        <v>0</v>
      </c>
      <c r="P20" s="74">
        <f t="shared" si="6"/>
        <v>0</v>
      </c>
      <c r="Q20" s="43"/>
      <c r="R20" s="43"/>
      <c r="S20" s="43"/>
      <c r="T20" s="43">
        <f t="shared" si="7"/>
        <v>0</v>
      </c>
      <c r="U20" s="44">
        <f t="shared" si="1"/>
        <v>0</v>
      </c>
      <c r="V20" s="44">
        <f t="shared" si="2"/>
        <v>0</v>
      </c>
      <c r="W20" s="45">
        <f t="shared" si="8"/>
        <v>0</v>
      </c>
      <c r="X20" s="46" t="e">
        <f t="shared" si="13"/>
        <v>#DIV/0!</v>
      </c>
      <c r="Y20" s="46" t="e">
        <f t="shared" si="14"/>
        <v>#DIV/0!</v>
      </c>
      <c r="Z20" s="46">
        <f t="shared" si="3"/>
        <v>0</v>
      </c>
      <c r="AA20" s="47">
        <v>41935</v>
      </c>
      <c r="AB20" s="123"/>
      <c r="AC20" s="47"/>
      <c r="AD20" s="137"/>
      <c r="AE20" s="47"/>
      <c r="AF20" s="47"/>
      <c r="AG20" s="47"/>
      <c r="AH20" s="47"/>
      <c r="AI20" s="48"/>
      <c r="AK20" s="104"/>
      <c r="AL20" s="134" t="s">
        <v>18</v>
      </c>
      <c r="AM20" s="133">
        <v>33489</v>
      </c>
      <c r="AN20" s="133">
        <f t="shared" si="4"/>
        <v>0</v>
      </c>
      <c r="AO20" s="91"/>
      <c r="AP20" s="91"/>
      <c r="AQ20" s="92"/>
      <c r="AR20" s="107"/>
      <c r="AS20" s="108"/>
      <c r="AT20" s="92"/>
      <c r="AU20" s="92"/>
      <c r="AV20" s="92"/>
      <c r="AW20" s="92"/>
      <c r="AX20" s="92"/>
      <c r="AY20" s="92"/>
      <c r="AZ20" s="92"/>
      <c r="BA20" s="72"/>
      <c r="BB20" s="93"/>
      <c r="BC20" s="106"/>
      <c r="BD20" s="92"/>
    </row>
    <row r="21" spans="1:56" s="52" customFormat="1" ht="14.25" thickBot="1" thickTop="1">
      <c r="A21" s="51" t="s">
        <v>19</v>
      </c>
      <c r="B21" s="130">
        <v>12895</v>
      </c>
      <c r="C21" s="42">
        <v>186</v>
      </c>
      <c r="D21" s="42">
        <v>20</v>
      </c>
      <c r="E21" s="42">
        <v>4745</v>
      </c>
      <c r="F21" s="42">
        <v>57</v>
      </c>
      <c r="G21" s="42">
        <v>11</v>
      </c>
      <c r="H21" s="42">
        <v>1</v>
      </c>
      <c r="I21" s="42">
        <v>4579</v>
      </c>
      <c r="J21" s="141">
        <f t="shared" si="11"/>
        <v>9599</v>
      </c>
      <c r="K21" s="142">
        <f t="shared" si="12"/>
        <v>0.7443970531213648</v>
      </c>
      <c r="L21" s="43">
        <v>4423</v>
      </c>
      <c r="M21" s="43">
        <v>909</v>
      </c>
      <c r="N21" s="43">
        <f t="shared" si="5"/>
        <v>5332</v>
      </c>
      <c r="O21" s="78">
        <f>N21/B21</f>
        <v>0.41349360217138426</v>
      </c>
      <c r="P21" s="74">
        <f>N21/J21</f>
        <v>0.5554745285967289</v>
      </c>
      <c r="Q21" s="43">
        <v>1526</v>
      </c>
      <c r="R21" s="43">
        <v>125</v>
      </c>
      <c r="S21" s="43">
        <v>112</v>
      </c>
      <c r="T21" s="43">
        <f t="shared" si="7"/>
        <v>1638</v>
      </c>
      <c r="U21" s="44">
        <v>0</v>
      </c>
      <c r="V21" s="44">
        <v>0</v>
      </c>
      <c r="W21" s="45">
        <f t="shared" si="8"/>
        <v>6970</v>
      </c>
      <c r="X21" s="46">
        <f t="shared" si="13"/>
        <v>0.7649928263988522</v>
      </c>
      <c r="Y21" s="46">
        <f t="shared" si="14"/>
        <v>0.23500717360114778</v>
      </c>
      <c r="Z21" s="46">
        <f t="shared" si="3"/>
        <v>0.540519581233036</v>
      </c>
      <c r="AA21" s="47">
        <v>41936</v>
      </c>
      <c r="AB21" s="123"/>
      <c r="AC21" s="47"/>
      <c r="AD21" s="137">
        <v>41962</v>
      </c>
      <c r="AE21" s="47"/>
      <c r="AF21" s="47"/>
      <c r="AG21" s="47"/>
      <c r="AH21" s="47"/>
      <c r="AI21" s="48"/>
      <c r="AK21" s="104"/>
      <c r="AL21" s="134" t="s">
        <v>19</v>
      </c>
      <c r="AM21" s="133">
        <v>12895</v>
      </c>
      <c r="AN21" s="133">
        <f t="shared" si="4"/>
        <v>0</v>
      </c>
      <c r="AO21" s="91"/>
      <c r="AP21" s="91"/>
      <c r="AQ21" s="91"/>
      <c r="AR21" s="107"/>
      <c r="AS21" s="108"/>
      <c r="AT21" s="92"/>
      <c r="AU21" s="92"/>
      <c r="AV21" s="92"/>
      <c r="AW21" s="92"/>
      <c r="AX21" s="92"/>
      <c r="AY21" s="92"/>
      <c r="AZ21" s="92"/>
      <c r="BA21" s="72"/>
      <c r="BB21" s="93"/>
      <c r="BC21" s="106"/>
      <c r="BD21" s="92"/>
    </row>
    <row r="22" spans="1:56" s="40" customFormat="1" ht="14.25" thickBot="1" thickTop="1">
      <c r="A22" s="51" t="s">
        <v>20</v>
      </c>
      <c r="B22" s="130">
        <v>4897915</v>
      </c>
      <c r="C22" s="42">
        <v>1990</v>
      </c>
      <c r="D22" s="42">
        <v>34987</v>
      </c>
      <c r="E22" s="42">
        <v>6873</v>
      </c>
      <c r="F22" s="42">
        <v>26851</v>
      </c>
      <c r="G22" s="42">
        <v>17000</v>
      </c>
      <c r="H22" s="42">
        <v>0</v>
      </c>
      <c r="I22" s="42">
        <v>1510582</v>
      </c>
      <c r="J22" s="153">
        <f t="shared" si="11"/>
        <v>1598283</v>
      </c>
      <c r="K22" s="152">
        <f t="shared" si="12"/>
        <v>0.3263190561698192</v>
      </c>
      <c r="L22" s="43">
        <v>445880</v>
      </c>
      <c r="M22" s="43">
        <v>128808</v>
      </c>
      <c r="N22" s="43">
        <f t="shared" si="5"/>
        <v>574688</v>
      </c>
      <c r="O22" s="78">
        <f>N22/B22</f>
        <v>0.11733319177650081</v>
      </c>
      <c r="P22" s="74">
        <f>N22/J22</f>
        <v>0.35956585911256017</v>
      </c>
      <c r="Q22" s="43"/>
      <c r="R22" s="43"/>
      <c r="S22" s="43"/>
      <c r="T22" s="43">
        <f t="shared" si="7"/>
        <v>0</v>
      </c>
      <c r="U22" s="44">
        <f t="shared" si="1"/>
        <v>0</v>
      </c>
      <c r="V22" s="44">
        <f t="shared" si="2"/>
        <v>0</v>
      </c>
      <c r="W22" s="45">
        <f t="shared" si="8"/>
        <v>574688</v>
      </c>
      <c r="X22" s="46">
        <f t="shared" si="9"/>
        <v>1</v>
      </c>
      <c r="Y22" s="46">
        <f t="shared" si="10"/>
        <v>0</v>
      </c>
      <c r="Z22" s="46">
        <f t="shared" si="3"/>
        <v>0.11733319177650081</v>
      </c>
      <c r="AA22" s="39"/>
      <c r="AB22" s="124">
        <v>41946</v>
      </c>
      <c r="AC22" s="39"/>
      <c r="AD22" s="137">
        <v>41969</v>
      </c>
      <c r="AE22" s="39"/>
      <c r="AF22" s="39"/>
      <c r="AG22" s="39"/>
      <c r="AH22" s="39"/>
      <c r="AI22" s="15"/>
      <c r="AK22" s="104"/>
      <c r="AL22" s="134" t="s">
        <v>20</v>
      </c>
      <c r="AM22" s="133">
        <v>4897915</v>
      </c>
      <c r="AN22" s="133">
        <f t="shared" si="4"/>
        <v>0</v>
      </c>
      <c r="AO22" s="94"/>
      <c r="AP22" s="94"/>
      <c r="AQ22" s="94"/>
      <c r="AR22" s="107"/>
      <c r="AS22" s="108"/>
      <c r="AT22" s="95"/>
      <c r="AU22" s="95"/>
      <c r="AV22" s="95"/>
      <c r="AW22" s="95"/>
      <c r="AX22" s="95"/>
      <c r="AY22" s="95"/>
      <c r="AZ22" s="95"/>
      <c r="BA22" s="72"/>
      <c r="BB22" s="93"/>
      <c r="BC22" s="106"/>
      <c r="BD22" s="95"/>
    </row>
    <row r="23" spans="1:56" s="40" customFormat="1" ht="14.25" thickBot="1" thickTop="1">
      <c r="A23" s="51" t="s">
        <v>21</v>
      </c>
      <c r="B23" s="130">
        <v>52494</v>
      </c>
      <c r="C23" s="42">
        <v>85</v>
      </c>
      <c r="D23" s="42">
        <v>624</v>
      </c>
      <c r="E23" s="42">
        <v>896</v>
      </c>
      <c r="F23" s="42">
        <v>89</v>
      </c>
      <c r="G23" s="42">
        <v>45</v>
      </c>
      <c r="H23" s="42">
        <v>0</v>
      </c>
      <c r="I23" s="42">
        <v>29685</v>
      </c>
      <c r="J23" s="146">
        <f>SUM(C23:I23)</f>
        <v>31424</v>
      </c>
      <c r="K23" s="145">
        <f>J23/B23</f>
        <v>0.5986207947574961</v>
      </c>
      <c r="L23" s="43">
        <v>15842</v>
      </c>
      <c r="M23" s="43">
        <v>3694</v>
      </c>
      <c r="N23" s="43">
        <f t="shared" si="5"/>
        <v>19536</v>
      </c>
      <c r="O23" s="78">
        <f>N23/B23</f>
        <v>0.37215681792204824</v>
      </c>
      <c r="P23" s="74">
        <f>N23/J23</f>
        <v>0.6216904276985743</v>
      </c>
      <c r="Q23" s="32">
        <v>8970</v>
      </c>
      <c r="R23" s="32">
        <v>985</v>
      </c>
      <c r="S23" s="32">
        <v>861</v>
      </c>
      <c r="T23" s="43">
        <f t="shared" si="7"/>
        <v>9831</v>
      </c>
      <c r="U23" s="44">
        <f t="shared" si="1"/>
        <v>0.18727854611955652</v>
      </c>
      <c r="V23" s="44">
        <f t="shared" si="2"/>
        <v>0.4310140733920821</v>
      </c>
      <c r="W23" s="45">
        <f t="shared" si="8"/>
        <v>29367</v>
      </c>
      <c r="X23" s="46">
        <f t="shared" si="9"/>
        <v>0.6652364899376851</v>
      </c>
      <c r="Y23" s="46">
        <f t="shared" si="10"/>
        <v>0.33476351006231486</v>
      </c>
      <c r="Z23" s="46">
        <f t="shared" si="3"/>
        <v>0.5594353640416048</v>
      </c>
      <c r="AA23" s="39">
        <v>41933</v>
      </c>
      <c r="AB23" s="124">
        <v>41946</v>
      </c>
      <c r="AC23" s="39">
        <v>41950</v>
      </c>
      <c r="AD23" s="137">
        <v>41967</v>
      </c>
      <c r="AE23" s="39"/>
      <c r="AF23" s="39"/>
      <c r="AG23" s="39"/>
      <c r="AH23" s="39"/>
      <c r="AI23" s="15"/>
      <c r="AK23" s="104"/>
      <c r="AL23" s="134" t="s">
        <v>21</v>
      </c>
      <c r="AM23" s="133">
        <v>52494</v>
      </c>
      <c r="AN23" s="133">
        <f t="shared" si="4"/>
        <v>0</v>
      </c>
      <c r="AO23" s="94"/>
      <c r="AP23" s="94"/>
      <c r="AQ23" s="95"/>
      <c r="AR23" s="107"/>
      <c r="AS23" s="108"/>
      <c r="AT23" s="95"/>
      <c r="AU23" s="95"/>
      <c r="AV23" s="95"/>
      <c r="AW23" s="95"/>
      <c r="AX23" s="95"/>
      <c r="AY23" s="95"/>
      <c r="AZ23" s="95"/>
      <c r="BA23" s="72"/>
      <c r="BB23" s="93"/>
      <c r="BC23" s="106"/>
      <c r="BD23" s="95"/>
    </row>
    <row r="24" spans="1:56" s="40" customFormat="1" ht="14.25" thickBot="1" thickTop="1">
      <c r="A24" s="51" t="s">
        <v>22</v>
      </c>
      <c r="B24" s="130">
        <v>148976</v>
      </c>
      <c r="C24" s="42">
        <v>471</v>
      </c>
      <c r="D24" s="42">
        <v>606</v>
      </c>
      <c r="E24" s="42">
        <v>1586</v>
      </c>
      <c r="F24" s="42">
        <v>678</v>
      </c>
      <c r="G24" s="42">
        <v>1125</v>
      </c>
      <c r="H24" s="42">
        <v>0</v>
      </c>
      <c r="I24" s="42">
        <v>100693</v>
      </c>
      <c r="J24" s="149">
        <f>SUM(C24:I24)</f>
        <v>105159</v>
      </c>
      <c r="K24" s="148">
        <f>J24/B24</f>
        <v>0.705878799269681</v>
      </c>
      <c r="L24" s="43">
        <v>45029</v>
      </c>
      <c r="M24" s="43">
        <v>18547</v>
      </c>
      <c r="N24" s="43">
        <f t="shared" si="5"/>
        <v>63576</v>
      </c>
      <c r="O24" s="78">
        <f>N24/B24</f>
        <v>0.4267533025453764</v>
      </c>
      <c r="P24" s="74">
        <f>N24/J24</f>
        <v>0.6045702222349014</v>
      </c>
      <c r="Q24" s="32">
        <v>22788</v>
      </c>
      <c r="R24" s="32">
        <v>3458</v>
      </c>
      <c r="S24" s="32">
        <v>3172</v>
      </c>
      <c r="T24" s="43">
        <f t="shared" si="7"/>
        <v>25960</v>
      </c>
      <c r="U24" s="44">
        <f t="shared" si="1"/>
        <v>0.17425625604124154</v>
      </c>
      <c r="V24" s="44">
        <f t="shared" si="2"/>
        <v>0.5376633597746618</v>
      </c>
      <c r="W24" s="45">
        <f t="shared" si="8"/>
        <v>89536</v>
      </c>
      <c r="X24" s="46">
        <f t="shared" si="9"/>
        <v>0.7100607576840601</v>
      </c>
      <c r="Y24" s="46">
        <f t="shared" si="10"/>
        <v>0.28993924231594</v>
      </c>
      <c r="Z24" s="46">
        <f t="shared" si="3"/>
        <v>0.601009558586618</v>
      </c>
      <c r="AA24" s="39"/>
      <c r="AB24" s="124">
        <v>41943</v>
      </c>
      <c r="AC24" s="39"/>
      <c r="AD24" s="137">
        <v>41967</v>
      </c>
      <c r="AE24" s="39"/>
      <c r="AF24" s="39"/>
      <c r="AG24" s="39"/>
      <c r="AH24" s="39"/>
      <c r="AI24" s="15"/>
      <c r="AK24" s="104"/>
      <c r="AL24" s="134" t="s">
        <v>22</v>
      </c>
      <c r="AM24" s="133">
        <v>148976</v>
      </c>
      <c r="AN24" s="133">
        <f t="shared" si="4"/>
        <v>0</v>
      </c>
      <c r="AO24" s="94"/>
      <c r="AP24" s="94"/>
      <c r="AQ24" s="95"/>
      <c r="AR24" s="107"/>
      <c r="AS24" s="108"/>
      <c r="AT24" s="95"/>
      <c r="AU24" s="95"/>
      <c r="AV24" s="95"/>
      <c r="AW24" s="95"/>
      <c r="AX24" s="95"/>
      <c r="AY24" s="95"/>
      <c r="AZ24" s="95"/>
      <c r="BA24" s="72"/>
      <c r="BB24" s="93"/>
      <c r="BC24" s="106"/>
      <c r="BD24" s="95"/>
    </row>
    <row r="25" spans="1:56" s="52" customFormat="1" ht="14.25" thickBot="1" thickTop="1">
      <c r="A25" s="51" t="s">
        <v>23</v>
      </c>
      <c r="B25" s="130">
        <v>10501</v>
      </c>
      <c r="C25" s="42">
        <v>4</v>
      </c>
      <c r="D25" s="42">
        <v>32</v>
      </c>
      <c r="E25" s="42">
        <v>644</v>
      </c>
      <c r="F25" s="42">
        <v>42</v>
      </c>
      <c r="G25" s="42">
        <v>7</v>
      </c>
      <c r="H25" s="42">
        <v>0</v>
      </c>
      <c r="I25" s="42">
        <v>6138</v>
      </c>
      <c r="J25" s="37">
        <f t="shared" si="11"/>
        <v>6867</v>
      </c>
      <c r="K25" s="80">
        <f t="shared" si="12"/>
        <v>0.6539377202171222</v>
      </c>
      <c r="L25" s="43">
        <v>2551</v>
      </c>
      <c r="M25" s="43">
        <v>770</v>
      </c>
      <c r="N25" s="43">
        <f t="shared" si="5"/>
        <v>3321</v>
      </c>
      <c r="O25" s="78">
        <f t="shared" si="0"/>
        <v>0.31625559470526615</v>
      </c>
      <c r="P25" s="74">
        <f t="shared" si="6"/>
        <v>0.4836173001310616</v>
      </c>
      <c r="Q25" s="43">
        <v>1995</v>
      </c>
      <c r="R25" s="43">
        <v>136</v>
      </c>
      <c r="S25" s="43">
        <v>113</v>
      </c>
      <c r="T25" s="43">
        <f t="shared" si="7"/>
        <v>2108</v>
      </c>
      <c r="U25" s="44">
        <f t="shared" si="1"/>
        <v>0.20074278640129511</v>
      </c>
      <c r="V25" s="44">
        <f t="shared" si="2"/>
        <v>0.4831537932615173</v>
      </c>
      <c r="W25" s="45">
        <f t="shared" si="8"/>
        <v>5429</v>
      </c>
      <c r="X25" s="46">
        <f t="shared" si="9"/>
        <v>0.6117148646159514</v>
      </c>
      <c r="Y25" s="46">
        <f t="shared" si="10"/>
        <v>0.38828513538404863</v>
      </c>
      <c r="Z25" s="46">
        <f t="shared" si="3"/>
        <v>0.5169983811065613</v>
      </c>
      <c r="AA25" s="47">
        <v>41943</v>
      </c>
      <c r="AB25" s="123">
        <v>41943</v>
      </c>
      <c r="AC25" s="47">
        <v>41956</v>
      </c>
      <c r="AD25" s="137">
        <v>41956</v>
      </c>
      <c r="AE25" s="47"/>
      <c r="AF25" s="47"/>
      <c r="AG25" s="47"/>
      <c r="AH25" s="47"/>
      <c r="AI25" s="48"/>
      <c r="AK25" s="104"/>
      <c r="AL25" s="134" t="s">
        <v>23</v>
      </c>
      <c r="AM25" s="133">
        <v>10501</v>
      </c>
      <c r="AN25" s="133">
        <f t="shared" si="4"/>
        <v>0</v>
      </c>
      <c r="AO25" s="91"/>
      <c r="AP25" s="91"/>
      <c r="AQ25" s="91"/>
      <c r="AR25" s="107"/>
      <c r="AS25" s="108"/>
      <c r="AT25" s="92"/>
      <c r="AU25" s="92"/>
      <c r="AV25" s="92"/>
      <c r="AW25" s="92"/>
      <c r="AX25" s="92"/>
      <c r="AY25" s="92"/>
      <c r="AZ25" s="92"/>
      <c r="BA25" s="72"/>
      <c r="BB25" s="93"/>
      <c r="BC25" s="106"/>
      <c r="BD25" s="92"/>
    </row>
    <row r="26" spans="1:56" s="52" customFormat="1" ht="14.25" thickBot="1" thickTop="1">
      <c r="A26" s="51" t="s">
        <v>24</v>
      </c>
      <c r="B26" s="130">
        <v>47502</v>
      </c>
      <c r="C26" s="42">
        <v>62</v>
      </c>
      <c r="D26" s="42">
        <v>186</v>
      </c>
      <c r="E26" s="42">
        <v>13971</v>
      </c>
      <c r="F26" s="42">
        <f>(167+31)-19</f>
        <v>179</v>
      </c>
      <c r="G26" s="42">
        <v>19</v>
      </c>
      <c r="H26" s="42">
        <v>0</v>
      </c>
      <c r="I26" s="42">
        <v>22184</v>
      </c>
      <c r="J26" s="37">
        <f t="shared" si="11"/>
        <v>36601</v>
      </c>
      <c r="K26" s="80">
        <f t="shared" si="12"/>
        <v>0.7705149256873395</v>
      </c>
      <c r="L26" s="43">
        <v>13115</v>
      </c>
      <c r="M26" s="43"/>
      <c r="N26" s="43">
        <f t="shared" si="5"/>
        <v>13115</v>
      </c>
      <c r="O26" s="78">
        <f t="shared" si="0"/>
        <v>0.2760936381626037</v>
      </c>
      <c r="P26" s="74">
        <f t="shared" si="6"/>
        <v>0.3583235430725936</v>
      </c>
      <c r="Q26" s="43"/>
      <c r="R26" s="43"/>
      <c r="S26" s="43"/>
      <c r="T26" s="43">
        <f t="shared" si="7"/>
        <v>0</v>
      </c>
      <c r="U26" s="44">
        <f t="shared" si="1"/>
        <v>0</v>
      </c>
      <c r="V26" s="44">
        <f t="shared" si="2"/>
        <v>0</v>
      </c>
      <c r="W26" s="45">
        <f t="shared" si="8"/>
        <v>13115</v>
      </c>
      <c r="X26" s="46">
        <f t="shared" si="9"/>
        <v>1</v>
      </c>
      <c r="Y26" s="46">
        <f t="shared" si="10"/>
        <v>0</v>
      </c>
      <c r="Z26" s="46">
        <f t="shared" si="3"/>
        <v>0.2760936381626037</v>
      </c>
      <c r="AA26" s="47"/>
      <c r="AB26" s="123">
        <v>41946</v>
      </c>
      <c r="AC26" s="47"/>
      <c r="AD26" s="137"/>
      <c r="AE26" s="47"/>
      <c r="AF26" s="47"/>
      <c r="AG26" s="47"/>
      <c r="AH26" s="47"/>
      <c r="AI26" s="48"/>
      <c r="AK26" s="104"/>
      <c r="AL26" s="134" t="s">
        <v>24</v>
      </c>
      <c r="AM26" s="133">
        <v>47502</v>
      </c>
      <c r="AN26" s="133">
        <f t="shared" si="4"/>
        <v>0</v>
      </c>
      <c r="AO26" s="91"/>
      <c r="AP26" s="91"/>
      <c r="AQ26" s="91"/>
      <c r="AR26" s="107"/>
      <c r="AS26" s="108"/>
      <c r="AT26" s="92"/>
      <c r="AU26" s="92"/>
      <c r="AV26" s="92"/>
      <c r="AW26" s="92"/>
      <c r="AX26" s="92"/>
      <c r="AY26" s="92"/>
      <c r="AZ26" s="92"/>
      <c r="BA26" s="72"/>
      <c r="BB26" s="93"/>
      <c r="BC26" s="106"/>
      <c r="BD26" s="92"/>
    </row>
    <row r="27" spans="1:56" s="52" customFormat="1" ht="14.25" thickBot="1" thickTop="1">
      <c r="A27" s="51" t="s">
        <v>25</v>
      </c>
      <c r="B27" s="130">
        <v>95452</v>
      </c>
      <c r="C27" s="42">
        <v>1055</v>
      </c>
      <c r="D27" s="42">
        <v>1615</v>
      </c>
      <c r="E27" s="42">
        <v>7138</v>
      </c>
      <c r="F27" s="42">
        <v>77</v>
      </c>
      <c r="G27" s="42">
        <v>44</v>
      </c>
      <c r="H27" s="42">
        <v>2</v>
      </c>
      <c r="I27" s="42">
        <v>36416</v>
      </c>
      <c r="J27" s="141">
        <f t="shared" si="11"/>
        <v>46347</v>
      </c>
      <c r="K27" s="142">
        <f t="shared" si="12"/>
        <v>0.48555294807861543</v>
      </c>
      <c r="L27" s="42">
        <v>18222</v>
      </c>
      <c r="M27" s="43">
        <v>4847</v>
      </c>
      <c r="N27" s="43">
        <v>22587</v>
      </c>
      <c r="O27" s="78">
        <f t="shared" si="0"/>
        <v>0.23663202447303355</v>
      </c>
      <c r="P27" s="74">
        <f t="shared" si="6"/>
        <v>0.4873454592530261</v>
      </c>
      <c r="Q27" s="43">
        <v>14773</v>
      </c>
      <c r="R27" s="43">
        <v>1512</v>
      </c>
      <c r="S27" s="43">
        <v>1312</v>
      </c>
      <c r="T27" s="43">
        <f t="shared" si="7"/>
        <v>16085</v>
      </c>
      <c r="U27" s="44">
        <f t="shared" si="1"/>
        <v>0.1685140175166576</v>
      </c>
      <c r="V27" s="44">
        <f t="shared" si="2"/>
        <v>0.2724608713327461</v>
      </c>
      <c r="W27" s="45">
        <f t="shared" si="8"/>
        <v>38672</v>
      </c>
      <c r="X27" s="46">
        <f t="shared" si="9"/>
        <v>0.5840659908978072</v>
      </c>
      <c r="Y27" s="46">
        <f t="shared" si="10"/>
        <v>0.4159340091021928</v>
      </c>
      <c r="Z27" s="46">
        <f t="shared" si="3"/>
        <v>0.4051460419896912</v>
      </c>
      <c r="AA27" s="47">
        <v>41933</v>
      </c>
      <c r="AB27" s="123">
        <v>41946</v>
      </c>
      <c r="AC27" s="47"/>
      <c r="AD27" s="137">
        <v>41967</v>
      </c>
      <c r="AE27" s="47"/>
      <c r="AF27" s="47"/>
      <c r="AG27" s="47"/>
      <c r="AH27" s="47"/>
      <c r="AI27" s="48"/>
      <c r="AK27" s="104"/>
      <c r="AL27" s="134" t="s">
        <v>25</v>
      </c>
      <c r="AM27" s="133">
        <v>95452</v>
      </c>
      <c r="AN27" s="133">
        <f t="shared" si="4"/>
        <v>0</v>
      </c>
      <c r="AO27" s="91"/>
      <c r="AP27" s="91"/>
      <c r="AQ27" s="91"/>
      <c r="AR27" s="107"/>
      <c r="AS27" s="108"/>
      <c r="AT27" s="92"/>
      <c r="AU27" s="92"/>
      <c r="AV27" s="92"/>
      <c r="AW27" s="92"/>
      <c r="AX27" s="92"/>
      <c r="AY27" s="92"/>
      <c r="AZ27" s="92"/>
      <c r="BA27" s="72"/>
      <c r="BB27" s="93"/>
      <c r="BC27" s="106"/>
      <c r="BD27" s="92"/>
    </row>
    <row r="28" spans="1:56" s="52" customFormat="1" ht="14.25" thickBot="1" thickTop="1">
      <c r="A28" s="51" t="s">
        <v>26</v>
      </c>
      <c r="B28" s="130">
        <v>5195</v>
      </c>
      <c r="C28" s="42">
        <v>49</v>
      </c>
      <c r="D28" s="42"/>
      <c r="E28" s="42">
        <v>1600</v>
      </c>
      <c r="F28" s="42">
        <v>2</v>
      </c>
      <c r="G28" s="42">
        <v>7</v>
      </c>
      <c r="H28" s="42">
        <v>0</v>
      </c>
      <c r="I28" s="42">
        <v>1809</v>
      </c>
      <c r="J28" s="37">
        <f t="shared" si="11"/>
        <v>3467</v>
      </c>
      <c r="K28" s="80">
        <f t="shared" si="12"/>
        <v>0.6673724735322425</v>
      </c>
      <c r="L28" s="43">
        <v>450</v>
      </c>
      <c r="M28" s="43"/>
      <c r="N28" s="43">
        <f t="shared" si="5"/>
        <v>450</v>
      </c>
      <c r="O28" s="78">
        <f>N28/B28</f>
        <v>0.08662175168431184</v>
      </c>
      <c r="P28" s="74">
        <f>N28/J28</f>
        <v>0.12979521199884628</v>
      </c>
      <c r="Q28" s="43"/>
      <c r="R28" s="43"/>
      <c r="S28" s="43"/>
      <c r="T28" s="43">
        <f t="shared" si="7"/>
        <v>0</v>
      </c>
      <c r="U28" s="44">
        <f t="shared" si="1"/>
        <v>0</v>
      </c>
      <c r="V28" s="44">
        <f t="shared" si="2"/>
        <v>0</v>
      </c>
      <c r="W28" s="45">
        <f t="shared" si="8"/>
        <v>450</v>
      </c>
      <c r="X28" s="46">
        <f t="shared" si="9"/>
        <v>1</v>
      </c>
      <c r="Y28" s="46">
        <f t="shared" si="10"/>
        <v>0</v>
      </c>
      <c r="Z28" s="46">
        <f t="shared" si="3"/>
        <v>0.08662175168431184</v>
      </c>
      <c r="AA28" s="47"/>
      <c r="AB28" s="123"/>
      <c r="AC28" s="47"/>
      <c r="AD28" s="137"/>
      <c r="AE28" s="47"/>
      <c r="AF28" s="47"/>
      <c r="AG28" s="47"/>
      <c r="AH28" s="47"/>
      <c r="AI28" s="48"/>
      <c r="AK28" s="104"/>
      <c r="AL28" s="134" t="s">
        <v>26</v>
      </c>
      <c r="AM28" s="133">
        <v>5195</v>
      </c>
      <c r="AN28" s="133">
        <f t="shared" si="4"/>
        <v>0</v>
      </c>
      <c r="AO28" s="91"/>
      <c r="AP28" s="91"/>
      <c r="AQ28" s="91"/>
      <c r="AR28" s="107"/>
      <c r="AS28" s="108"/>
      <c r="AT28" s="92"/>
      <c r="AU28" s="92"/>
      <c r="AV28" s="92"/>
      <c r="AW28" s="92"/>
      <c r="AX28" s="92"/>
      <c r="AY28" s="92"/>
      <c r="AZ28" s="92"/>
      <c r="BA28" s="72"/>
      <c r="BB28" s="93"/>
      <c r="BC28" s="106"/>
      <c r="BD28" s="92"/>
    </row>
    <row r="29" spans="1:56" s="40" customFormat="1" ht="14.25" thickBot="1" thickTop="1">
      <c r="A29" s="51" t="s">
        <v>27</v>
      </c>
      <c r="B29" s="130">
        <v>5812</v>
      </c>
      <c r="C29" s="42">
        <v>10</v>
      </c>
      <c r="D29" s="42">
        <v>12</v>
      </c>
      <c r="E29" s="42">
        <v>1016</v>
      </c>
      <c r="F29" s="42">
        <v>14</v>
      </c>
      <c r="G29" s="42">
        <v>9</v>
      </c>
      <c r="H29" s="42">
        <v>0</v>
      </c>
      <c r="I29" s="42">
        <v>2210</v>
      </c>
      <c r="J29" s="37">
        <f t="shared" si="11"/>
        <v>3271</v>
      </c>
      <c r="K29" s="80">
        <f t="shared" si="12"/>
        <v>0.5628011011699932</v>
      </c>
      <c r="L29" s="43">
        <v>1449</v>
      </c>
      <c r="M29" s="43"/>
      <c r="N29" s="43">
        <f t="shared" si="5"/>
        <v>1449</v>
      </c>
      <c r="O29" s="78">
        <f t="shared" si="0"/>
        <v>0.24931176875430144</v>
      </c>
      <c r="P29" s="74">
        <f t="shared" si="6"/>
        <v>0.44298379700397433</v>
      </c>
      <c r="Q29" s="32"/>
      <c r="R29" s="32"/>
      <c r="S29" s="32"/>
      <c r="T29" s="43">
        <f t="shared" si="7"/>
        <v>0</v>
      </c>
      <c r="U29" s="44">
        <f t="shared" si="1"/>
        <v>0</v>
      </c>
      <c r="V29" s="44">
        <f t="shared" si="2"/>
        <v>0</v>
      </c>
      <c r="W29" s="45">
        <f t="shared" si="8"/>
        <v>1449</v>
      </c>
      <c r="X29" s="46">
        <f t="shared" si="9"/>
        <v>1</v>
      </c>
      <c r="Y29" s="46">
        <f t="shared" si="10"/>
        <v>0</v>
      </c>
      <c r="Z29" s="46">
        <f t="shared" si="3"/>
        <v>0.24931176875430144</v>
      </c>
      <c r="AA29" s="39"/>
      <c r="AB29" s="124">
        <v>41946</v>
      </c>
      <c r="AC29" s="39"/>
      <c r="AD29" s="137"/>
      <c r="AE29" s="39"/>
      <c r="AF29" s="39"/>
      <c r="AG29" s="39"/>
      <c r="AH29" s="39"/>
      <c r="AI29" s="15"/>
      <c r="AK29" s="104"/>
      <c r="AL29" s="134" t="s">
        <v>27</v>
      </c>
      <c r="AM29" s="133">
        <v>5812</v>
      </c>
      <c r="AN29" s="133">
        <f t="shared" si="4"/>
        <v>0</v>
      </c>
      <c r="AO29" s="94"/>
      <c r="AP29" s="94"/>
      <c r="AQ29" s="95"/>
      <c r="AR29" s="95"/>
      <c r="AS29" s="108"/>
      <c r="AT29" s="95"/>
      <c r="AU29" s="95"/>
      <c r="AV29" s="95"/>
      <c r="AW29" s="95"/>
      <c r="AX29" s="95"/>
      <c r="AY29" s="95"/>
      <c r="AZ29" s="95"/>
      <c r="BA29" s="72"/>
      <c r="BB29" s="93"/>
      <c r="BC29" s="106"/>
      <c r="BD29" s="95"/>
    </row>
    <row r="30" spans="1:56" s="52" customFormat="1" ht="14.25" thickBot="1" thickTop="1">
      <c r="A30" s="51" t="s">
        <v>28</v>
      </c>
      <c r="B30" s="130">
        <v>165731</v>
      </c>
      <c r="C30" s="42">
        <v>1258</v>
      </c>
      <c r="D30" s="42">
        <v>376</v>
      </c>
      <c r="E30" s="42">
        <v>8397</v>
      </c>
      <c r="F30" s="42">
        <v>895</v>
      </c>
      <c r="G30" s="42">
        <v>443</v>
      </c>
      <c r="H30" s="42">
        <v>17</v>
      </c>
      <c r="I30" s="42">
        <v>103389</v>
      </c>
      <c r="J30" s="141">
        <f t="shared" si="11"/>
        <v>114775</v>
      </c>
      <c r="K30" s="142">
        <f t="shared" si="12"/>
        <v>0.6925379078144704</v>
      </c>
      <c r="L30" s="43">
        <v>43680</v>
      </c>
      <c r="M30" s="43">
        <v>14144</v>
      </c>
      <c r="N30" s="43">
        <f t="shared" si="5"/>
        <v>57824</v>
      </c>
      <c r="O30" s="78">
        <f>N30/B30</f>
        <v>0.3489027399822604</v>
      </c>
      <c r="P30" s="74">
        <f>N30/J30</f>
        <v>0.5038030930080593</v>
      </c>
      <c r="Q30" s="32">
        <v>15655</v>
      </c>
      <c r="R30" s="32">
        <v>2352</v>
      </c>
      <c r="S30" s="32">
        <v>2096</v>
      </c>
      <c r="T30" s="43">
        <f t="shared" si="7"/>
        <v>17751</v>
      </c>
      <c r="U30" s="44">
        <v>0</v>
      </c>
      <c r="V30" s="44">
        <v>0</v>
      </c>
      <c r="W30" s="45">
        <f t="shared" si="8"/>
        <v>75575</v>
      </c>
      <c r="X30" s="46">
        <f t="shared" si="9"/>
        <v>0.7651207409857758</v>
      </c>
      <c r="Y30" s="46">
        <v>0</v>
      </c>
      <c r="Z30" s="46">
        <f t="shared" si="3"/>
        <v>0.4560100403666182</v>
      </c>
      <c r="AA30" s="39"/>
      <c r="AB30" s="124">
        <v>41943</v>
      </c>
      <c r="AC30" s="39"/>
      <c r="AD30" s="137">
        <v>41964</v>
      </c>
      <c r="AE30" s="39"/>
      <c r="AF30" s="39"/>
      <c r="AG30" s="39"/>
      <c r="AH30" s="39"/>
      <c r="AI30" s="15"/>
      <c r="AJ30" s="40"/>
      <c r="AK30" s="104"/>
      <c r="AL30" s="134" t="s">
        <v>28</v>
      </c>
      <c r="AM30" s="133">
        <v>165731</v>
      </c>
      <c r="AN30" s="133">
        <f t="shared" si="4"/>
        <v>0</v>
      </c>
      <c r="AO30" s="91"/>
      <c r="AP30" s="92"/>
      <c r="AQ30" s="92"/>
      <c r="AR30" s="107"/>
      <c r="AS30" s="108"/>
      <c r="AT30" s="92"/>
      <c r="AU30" s="92"/>
      <c r="AV30" s="92"/>
      <c r="AW30" s="92"/>
      <c r="AX30" s="92"/>
      <c r="AY30" s="92"/>
      <c r="AZ30" s="92"/>
      <c r="BA30" s="72"/>
      <c r="BB30" s="93"/>
      <c r="BC30" s="106"/>
      <c r="BD30" s="92"/>
    </row>
    <row r="31" spans="1:56" s="40" customFormat="1" ht="14.25" thickBot="1" thickTop="1">
      <c r="A31" s="51" t="s">
        <v>29</v>
      </c>
      <c r="B31" s="130">
        <v>70493</v>
      </c>
      <c r="C31" s="42">
        <v>96</v>
      </c>
      <c r="D31" s="42">
        <v>149</v>
      </c>
      <c r="E31" s="42">
        <v>49185</v>
      </c>
      <c r="F31" s="42">
        <v>189</v>
      </c>
      <c r="G31" s="42">
        <v>166</v>
      </c>
      <c r="H31" s="42">
        <v>0</v>
      </c>
      <c r="I31" s="42">
        <v>12841</v>
      </c>
      <c r="J31" s="146">
        <f t="shared" si="11"/>
        <v>62626</v>
      </c>
      <c r="K31" s="145">
        <f t="shared" si="12"/>
        <v>0.8884002666931469</v>
      </c>
      <c r="L31" s="43">
        <v>36299</v>
      </c>
      <c r="M31" s="144"/>
      <c r="N31" s="43">
        <f t="shared" si="5"/>
        <v>36299</v>
      </c>
      <c r="O31" s="78">
        <f>N31/B31</f>
        <v>0.5149305604811826</v>
      </c>
      <c r="P31" s="74">
        <f>N31/J31</f>
        <v>0.5796154951617539</v>
      </c>
      <c r="Q31" s="32">
        <v>2397</v>
      </c>
      <c r="R31" s="32">
        <v>249</v>
      </c>
      <c r="S31" s="32">
        <v>177</v>
      </c>
      <c r="T31" s="43">
        <f t="shared" si="7"/>
        <v>2574</v>
      </c>
      <c r="U31" s="44">
        <f t="shared" si="1"/>
        <v>0.03651426382761409</v>
      </c>
      <c r="V31" s="44">
        <f t="shared" si="2"/>
        <v>0.04464719350586276</v>
      </c>
      <c r="W31" s="45">
        <f t="shared" si="8"/>
        <v>38873</v>
      </c>
      <c r="X31" s="46">
        <f t="shared" si="9"/>
        <v>0.93378437475883</v>
      </c>
      <c r="Y31" s="46">
        <f t="shared" si="10"/>
        <v>0.06621562524116996</v>
      </c>
      <c r="Z31" s="46">
        <f t="shared" si="3"/>
        <v>0.5514448243087966</v>
      </c>
      <c r="AA31" s="39"/>
      <c r="AB31" s="124">
        <v>41946</v>
      </c>
      <c r="AC31" s="39"/>
      <c r="AD31" s="137">
        <v>41968</v>
      </c>
      <c r="AE31" s="39"/>
      <c r="AF31" s="39"/>
      <c r="AG31" s="39"/>
      <c r="AH31" s="39"/>
      <c r="AI31" s="15"/>
      <c r="AK31" s="104"/>
      <c r="AL31" s="134" t="s">
        <v>29</v>
      </c>
      <c r="AM31" s="133">
        <v>70493</v>
      </c>
      <c r="AN31" s="133">
        <f t="shared" si="4"/>
        <v>0</v>
      </c>
      <c r="AO31" s="94"/>
      <c r="AP31" s="94"/>
      <c r="AQ31" s="91"/>
      <c r="AR31" s="107"/>
      <c r="AS31" s="108"/>
      <c r="AT31" s="95"/>
      <c r="AU31" s="95"/>
      <c r="AV31" s="95"/>
      <c r="AW31" s="95"/>
      <c r="AX31" s="95"/>
      <c r="AY31" s="95"/>
      <c r="AZ31" s="95"/>
      <c r="BA31" s="72"/>
      <c r="BB31" s="93"/>
      <c r="BC31" s="106"/>
      <c r="BD31" s="95"/>
    </row>
    <row r="32" spans="1:56" s="40" customFormat="1" ht="14.25" thickBot="1" thickTop="1">
      <c r="A32" s="51" t="s">
        <v>30</v>
      </c>
      <c r="B32" s="130">
        <v>61690</v>
      </c>
      <c r="C32" s="42">
        <v>696</v>
      </c>
      <c r="D32" s="42">
        <v>233</v>
      </c>
      <c r="E32" s="42">
        <v>6720</v>
      </c>
      <c r="F32" s="42">
        <v>184</v>
      </c>
      <c r="G32" s="42">
        <v>147</v>
      </c>
      <c r="H32" s="42">
        <v>3</v>
      </c>
      <c r="I32" s="42">
        <v>35991</v>
      </c>
      <c r="J32" s="146">
        <f t="shared" si="11"/>
        <v>43974</v>
      </c>
      <c r="K32" s="145">
        <f t="shared" si="12"/>
        <v>0.7128221753930946</v>
      </c>
      <c r="L32" s="42">
        <v>22858</v>
      </c>
      <c r="M32" s="42">
        <v>7353</v>
      </c>
      <c r="N32" s="42">
        <f t="shared" si="5"/>
        <v>30211</v>
      </c>
      <c r="O32" s="78">
        <f t="shared" si="0"/>
        <v>0.4897228075863187</v>
      </c>
      <c r="P32" s="78">
        <f t="shared" si="6"/>
        <v>0.6870196024923818</v>
      </c>
      <c r="Q32" s="147">
        <v>8528</v>
      </c>
      <c r="R32" s="147">
        <v>1011</v>
      </c>
      <c r="S32" s="147">
        <v>805</v>
      </c>
      <c r="T32" s="43">
        <f t="shared" si="7"/>
        <v>9333</v>
      </c>
      <c r="U32" s="44">
        <f t="shared" si="1"/>
        <v>0.15128870157237803</v>
      </c>
      <c r="V32" s="44">
        <f t="shared" si="2"/>
        <v>0.3631658819409316</v>
      </c>
      <c r="W32" s="45">
        <f t="shared" si="8"/>
        <v>39544</v>
      </c>
      <c r="X32" s="46">
        <f t="shared" si="9"/>
        <v>0.7639844224155371</v>
      </c>
      <c r="Y32" s="46">
        <f t="shared" si="10"/>
        <v>0.23601557758446287</v>
      </c>
      <c r="Z32" s="46">
        <f t="shared" si="3"/>
        <v>0.6410115091586968</v>
      </c>
      <c r="AA32" s="39"/>
      <c r="AB32" s="124">
        <v>41946</v>
      </c>
      <c r="AC32" s="39"/>
      <c r="AD32" s="137">
        <v>41968</v>
      </c>
      <c r="AE32" s="39"/>
      <c r="AF32" s="39"/>
      <c r="AG32" s="39"/>
      <c r="AH32" s="39"/>
      <c r="AI32" s="15"/>
      <c r="AK32" s="104"/>
      <c r="AL32" s="134" t="s">
        <v>30</v>
      </c>
      <c r="AM32" s="133">
        <v>61690</v>
      </c>
      <c r="AN32" s="133">
        <f t="shared" si="4"/>
        <v>0</v>
      </c>
      <c r="AO32" s="94"/>
      <c r="AP32" s="94"/>
      <c r="AQ32" s="91"/>
      <c r="AR32" s="107"/>
      <c r="AS32" s="108"/>
      <c r="AT32" s="95"/>
      <c r="AU32" s="95"/>
      <c r="AV32" s="95"/>
      <c r="AW32" s="95"/>
      <c r="AX32" s="95"/>
      <c r="AY32" s="95"/>
      <c r="AZ32" s="95"/>
      <c r="BA32" s="72"/>
      <c r="BB32" s="93"/>
      <c r="BC32" s="106"/>
      <c r="BD32" s="95"/>
    </row>
    <row r="33" spans="1:56" s="40" customFormat="1" ht="14.25" thickBot="1" thickTop="1">
      <c r="A33" s="51" t="s">
        <v>31</v>
      </c>
      <c r="B33" s="130">
        <v>1424216</v>
      </c>
      <c r="C33" s="42">
        <v>670</v>
      </c>
      <c r="D33" s="42">
        <v>22787</v>
      </c>
      <c r="E33" s="42">
        <v>5815</v>
      </c>
      <c r="F33" s="42">
        <v>4652</v>
      </c>
      <c r="G33" s="42">
        <v>1186</v>
      </c>
      <c r="H33" s="42">
        <v>46</v>
      </c>
      <c r="I33" s="42">
        <v>749634</v>
      </c>
      <c r="J33" s="37">
        <f>SUM(C33:I33)</f>
        <v>784790</v>
      </c>
      <c r="K33" s="80">
        <f>J33/B33</f>
        <v>0.5510329893780157</v>
      </c>
      <c r="L33" s="43">
        <v>328651</v>
      </c>
      <c r="M33" s="43">
        <v>93103</v>
      </c>
      <c r="N33" s="43">
        <f t="shared" si="5"/>
        <v>421754</v>
      </c>
      <c r="O33" s="78">
        <f t="shared" si="0"/>
        <v>0.2961306431046976</v>
      </c>
      <c r="P33" s="74">
        <f t="shared" si="6"/>
        <v>0.53741000777278</v>
      </c>
      <c r="Q33" s="43"/>
      <c r="R33" s="43"/>
      <c r="S33" s="43"/>
      <c r="T33" s="43">
        <f t="shared" si="7"/>
        <v>0</v>
      </c>
      <c r="U33" s="44">
        <f t="shared" si="1"/>
        <v>0</v>
      </c>
      <c r="V33" s="44">
        <f t="shared" si="2"/>
        <v>0</v>
      </c>
      <c r="W33" s="45">
        <f t="shared" si="8"/>
        <v>421754</v>
      </c>
      <c r="X33" s="46">
        <f t="shared" si="9"/>
        <v>1</v>
      </c>
      <c r="Y33" s="46">
        <f t="shared" si="10"/>
        <v>0</v>
      </c>
      <c r="Z33" s="46">
        <f t="shared" si="3"/>
        <v>0.2961306431046976</v>
      </c>
      <c r="AA33" s="47">
        <v>41932</v>
      </c>
      <c r="AB33" s="123">
        <v>41946</v>
      </c>
      <c r="AC33" s="47">
        <v>41950</v>
      </c>
      <c r="AD33" s="137">
        <v>41964</v>
      </c>
      <c r="AE33" s="47"/>
      <c r="AF33" s="47"/>
      <c r="AG33" s="47"/>
      <c r="AH33" s="47"/>
      <c r="AI33" s="48"/>
      <c r="AJ33" s="52"/>
      <c r="AK33" s="104"/>
      <c r="AL33" s="134" t="s">
        <v>31</v>
      </c>
      <c r="AM33" s="133">
        <v>1424216</v>
      </c>
      <c r="AN33" s="133">
        <f t="shared" si="4"/>
        <v>0</v>
      </c>
      <c r="AO33" s="92"/>
      <c r="AP33" s="92"/>
      <c r="AQ33" s="92"/>
      <c r="AR33" s="107"/>
      <c r="AS33" s="108"/>
      <c r="AT33" s="95"/>
      <c r="AU33" s="95"/>
      <c r="AV33" s="95"/>
      <c r="AW33" s="95"/>
      <c r="AX33" s="95"/>
      <c r="AY33" s="95"/>
      <c r="AZ33" s="95"/>
      <c r="BA33" s="72"/>
      <c r="BB33" s="93"/>
      <c r="BC33" s="106"/>
      <c r="BD33" s="95"/>
    </row>
    <row r="34" spans="1:56" s="40" customFormat="1" ht="14.25" thickBot="1" thickTop="1">
      <c r="A34" s="51" t="s">
        <v>32</v>
      </c>
      <c r="B34" s="130">
        <v>200422</v>
      </c>
      <c r="C34" s="42">
        <v>435</v>
      </c>
      <c r="D34" s="42">
        <v>2227</v>
      </c>
      <c r="E34" s="42">
        <v>11416</v>
      </c>
      <c r="F34" s="42">
        <v>330</v>
      </c>
      <c r="G34" s="42">
        <v>399</v>
      </c>
      <c r="H34" s="42">
        <v>1</v>
      </c>
      <c r="I34" s="42">
        <v>120331</v>
      </c>
      <c r="J34" s="37">
        <f t="shared" si="11"/>
        <v>135139</v>
      </c>
      <c r="K34" s="80">
        <f t="shared" si="12"/>
        <v>0.6742722854776422</v>
      </c>
      <c r="L34" s="43">
        <v>56634</v>
      </c>
      <c r="M34" s="43"/>
      <c r="N34" s="43">
        <f t="shared" si="5"/>
        <v>56634</v>
      </c>
      <c r="O34" s="78">
        <f t="shared" si="0"/>
        <v>0.2825737693466785</v>
      </c>
      <c r="P34" s="74">
        <f t="shared" si="6"/>
        <v>0.41907961432303037</v>
      </c>
      <c r="Q34" s="43"/>
      <c r="R34" s="43"/>
      <c r="S34" s="43"/>
      <c r="T34" s="43">
        <f t="shared" si="7"/>
        <v>0</v>
      </c>
      <c r="U34" s="44">
        <f t="shared" si="1"/>
        <v>0</v>
      </c>
      <c r="V34" s="44">
        <f t="shared" si="2"/>
        <v>0</v>
      </c>
      <c r="W34" s="45">
        <f t="shared" si="8"/>
        <v>56634</v>
      </c>
      <c r="X34" s="46">
        <f t="shared" si="9"/>
        <v>1</v>
      </c>
      <c r="Y34" s="46">
        <f t="shared" si="10"/>
        <v>0</v>
      </c>
      <c r="Z34" s="46">
        <f t="shared" si="3"/>
        <v>0.2825737693466785</v>
      </c>
      <c r="AA34" s="47">
        <v>41942</v>
      </c>
      <c r="AB34" s="123">
        <v>41946</v>
      </c>
      <c r="AC34" s="47"/>
      <c r="AD34" s="137"/>
      <c r="AE34" s="47"/>
      <c r="AF34" s="47"/>
      <c r="AG34" s="47"/>
      <c r="AH34" s="47"/>
      <c r="AI34" s="48"/>
      <c r="AJ34" s="52"/>
      <c r="AK34" s="104"/>
      <c r="AL34" s="134" t="s">
        <v>32</v>
      </c>
      <c r="AM34" s="133">
        <v>200422</v>
      </c>
      <c r="AN34" s="133">
        <f t="shared" si="4"/>
        <v>0</v>
      </c>
      <c r="AO34" s="92"/>
      <c r="AP34" s="92"/>
      <c r="AQ34" s="92"/>
      <c r="AR34" s="107"/>
      <c r="AS34" s="108"/>
      <c r="AT34" s="95"/>
      <c r="AU34" s="95"/>
      <c r="AV34" s="95"/>
      <c r="AW34" s="95"/>
      <c r="AX34" s="95"/>
      <c r="AY34" s="95"/>
      <c r="AZ34" s="95"/>
      <c r="BA34" s="72"/>
      <c r="BB34" s="93"/>
      <c r="BC34" s="106"/>
      <c r="BD34" s="95"/>
    </row>
    <row r="35" spans="1:56" s="52" customFormat="1" ht="14.25" thickBot="1" thickTop="1">
      <c r="A35" s="51" t="s">
        <v>33</v>
      </c>
      <c r="B35" s="130">
        <v>11831</v>
      </c>
      <c r="C35" s="42">
        <v>73</v>
      </c>
      <c r="D35" s="42">
        <v>148</v>
      </c>
      <c r="E35" s="42">
        <v>807</v>
      </c>
      <c r="F35" s="42">
        <v>47</v>
      </c>
      <c r="G35" s="42">
        <v>11</v>
      </c>
      <c r="H35" s="42">
        <v>0</v>
      </c>
      <c r="I35" s="42">
        <v>7266</v>
      </c>
      <c r="J35" s="146">
        <f t="shared" si="11"/>
        <v>8352</v>
      </c>
      <c r="K35" s="143">
        <f>J35/B35</f>
        <v>0.7059420167356943</v>
      </c>
      <c r="L35" s="43">
        <v>5518</v>
      </c>
      <c r="M35" s="43">
        <v>508</v>
      </c>
      <c r="N35" s="43">
        <f t="shared" si="5"/>
        <v>6026</v>
      </c>
      <c r="O35" s="78">
        <v>0.46632299501394403</v>
      </c>
      <c r="P35" s="74">
        <v>0.6607591905161059</v>
      </c>
      <c r="Q35" s="43">
        <v>1582</v>
      </c>
      <c r="R35" s="43">
        <v>153</v>
      </c>
      <c r="S35" s="43">
        <v>141</v>
      </c>
      <c r="T35" s="43">
        <f t="shared" si="7"/>
        <v>1723</v>
      </c>
      <c r="U35" s="44">
        <f aca="true" t="shared" si="15" ref="U35:U62">T35/B35</f>
        <v>0.1456343504352971</v>
      </c>
      <c r="V35" s="44">
        <f aca="true" t="shared" si="16" ref="V35:V62">T35/(B35-I35)</f>
        <v>0.3774370208105148</v>
      </c>
      <c r="W35" s="45">
        <f t="shared" si="8"/>
        <v>7749</v>
      </c>
      <c r="X35" s="46">
        <f t="shared" si="9"/>
        <v>0.7776487288682411</v>
      </c>
      <c r="Y35" s="46">
        <f t="shared" si="10"/>
        <v>0.22235127113175893</v>
      </c>
      <c r="Z35" s="46">
        <f t="shared" si="3"/>
        <v>0.6549742202687854</v>
      </c>
      <c r="AA35" s="47">
        <v>41941</v>
      </c>
      <c r="AB35" s="123">
        <v>41946</v>
      </c>
      <c r="AC35" s="47">
        <v>41957</v>
      </c>
      <c r="AD35" s="137">
        <v>41964</v>
      </c>
      <c r="AE35" s="47"/>
      <c r="AF35" s="47"/>
      <c r="AG35" s="47"/>
      <c r="AH35" s="47"/>
      <c r="AI35" s="48"/>
      <c r="AK35" s="104"/>
      <c r="AL35" s="134" t="s">
        <v>33</v>
      </c>
      <c r="AM35" s="133">
        <v>11831</v>
      </c>
      <c r="AN35" s="133">
        <f t="shared" si="4"/>
        <v>0</v>
      </c>
      <c r="AO35" s="91"/>
      <c r="AP35" s="91"/>
      <c r="AQ35" s="91"/>
      <c r="AR35" s="107"/>
      <c r="AS35" s="108"/>
      <c r="AT35" s="92"/>
      <c r="AU35" s="92"/>
      <c r="AV35" s="92"/>
      <c r="AW35" s="92"/>
      <c r="AX35" s="92"/>
      <c r="AY35" s="92"/>
      <c r="AZ35" s="92"/>
      <c r="BA35" s="72"/>
      <c r="BB35" s="93"/>
      <c r="BC35" s="106"/>
      <c r="BD35" s="92"/>
    </row>
    <row r="36" spans="1:56" s="52" customFormat="1" ht="14.25" thickBot="1" thickTop="1">
      <c r="A36" s="51" t="s">
        <v>34</v>
      </c>
      <c r="B36" s="130">
        <v>891575</v>
      </c>
      <c r="C36" s="84">
        <v>6978</v>
      </c>
      <c r="D36" s="84">
        <v>8984</v>
      </c>
      <c r="E36" s="84">
        <v>53096</v>
      </c>
      <c r="F36" s="84">
        <v>3660</v>
      </c>
      <c r="G36" s="84"/>
      <c r="H36" s="84"/>
      <c r="I36" s="84">
        <v>451461</v>
      </c>
      <c r="J36" s="37">
        <f>SUM(C36:I36)</f>
        <v>524179</v>
      </c>
      <c r="K36" s="80">
        <f>J36/B36</f>
        <v>0.5879247399265345</v>
      </c>
      <c r="L36" s="86">
        <v>183130</v>
      </c>
      <c r="M36" s="86">
        <v>49805</v>
      </c>
      <c r="N36" s="86">
        <v>232935</v>
      </c>
      <c r="O36" s="78">
        <f>N36/B36</f>
        <v>0.26126237276729386</v>
      </c>
      <c r="P36" s="74">
        <f>N36/J36</f>
        <v>0.4443806409642508</v>
      </c>
      <c r="Q36" s="86">
        <v>108582</v>
      </c>
      <c r="R36" s="43">
        <v>18343</v>
      </c>
      <c r="S36" s="43">
        <v>16247</v>
      </c>
      <c r="T36" s="43">
        <v>124829</v>
      </c>
      <c r="U36" s="44">
        <f t="shared" si="15"/>
        <v>0.14000953369037938</v>
      </c>
      <c r="V36" s="44">
        <f t="shared" si="16"/>
        <v>0.283628787086982</v>
      </c>
      <c r="W36" s="45">
        <f t="shared" si="8"/>
        <v>357764</v>
      </c>
      <c r="X36" s="46">
        <f t="shared" si="9"/>
        <v>0.6510856318690533</v>
      </c>
      <c r="Y36" s="46">
        <f t="shared" si="10"/>
        <v>0.3489143681309467</v>
      </c>
      <c r="Z36" s="46">
        <f t="shared" si="3"/>
        <v>0.40127190645767324</v>
      </c>
      <c r="AA36" s="47">
        <v>41939</v>
      </c>
      <c r="AB36" s="123">
        <v>41946</v>
      </c>
      <c r="AC36" s="47">
        <v>41949</v>
      </c>
      <c r="AD36" s="137">
        <v>41964</v>
      </c>
      <c r="AE36" s="47"/>
      <c r="AF36" s="47"/>
      <c r="AG36" s="47"/>
      <c r="AH36" s="47"/>
      <c r="AI36" s="48"/>
      <c r="AK36" s="104"/>
      <c r="AL36" s="134" t="s">
        <v>34</v>
      </c>
      <c r="AM36" s="133">
        <v>891575</v>
      </c>
      <c r="AN36" s="133">
        <f t="shared" si="4"/>
        <v>0</v>
      </c>
      <c r="AO36" s="91"/>
      <c r="AP36" s="91"/>
      <c r="AQ36" s="91"/>
      <c r="AR36" s="107"/>
      <c r="AS36" s="108"/>
      <c r="AT36" s="92"/>
      <c r="AU36" s="92"/>
      <c r="AV36" s="92"/>
      <c r="AW36" s="92"/>
      <c r="AX36" s="92"/>
      <c r="AY36" s="92"/>
      <c r="AZ36" s="92"/>
      <c r="BA36" s="72"/>
      <c r="BB36" s="93"/>
      <c r="BC36" s="106"/>
      <c r="BD36" s="92"/>
    </row>
    <row r="37" spans="1:56" s="52" customFormat="1" ht="14.25" thickBot="1" thickTop="1">
      <c r="A37" s="51" t="s">
        <v>35</v>
      </c>
      <c r="B37" s="130">
        <v>683632</v>
      </c>
      <c r="C37" s="42">
        <v>567</v>
      </c>
      <c r="D37" s="42">
        <v>6789</v>
      </c>
      <c r="E37" s="42">
        <v>8821</v>
      </c>
      <c r="F37" s="42">
        <v>1135</v>
      </c>
      <c r="G37" s="42">
        <v>1064</v>
      </c>
      <c r="H37" s="42">
        <v>5</v>
      </c>
      <c r="I37" s="42">
        <v>394543</v>
      </c>
      <c r="J37" s="37">
        <f t="shared" si="11"/>
        <v>412924</v>
      </c>
      <c r="K37" s="80">
        <f t="shared" si="12"/>
        <v>0.6040150256278232</v>
      </c>
      <c r="L37" s="43">
        <v>132674</v>
      </c>
      <c r="M37" s="43"/>
      <c r="N37" s="43">
        <f t="shared" si="5"/>
        <v>132674</v>
      </c>
      <c r="O37" s="78">
        <f aca="true" t="shared" si="17" ref="O37:O43">N37/B37</f>
        <v>0.19407224939733658</v>
      </c>
      <c r="P37" s="74">
        <f>N37/J37</f>
        <v>0.32130367815869265</v>
      </c>
      <c r="Q37" s="43"/>
      <c r="R37" s="43"/>
      <c r="S37" s="43"/>
      <c r="T37" s="43">
        <f t="shared" si="7"/>
        <v>0</v>
      </c>
      <c r="U37" s="44">
        <v>0</v>
      </c>
      <c r="V37" s="44">
        <v>0</v>
      </c>
      <c r="W37" s="45">
        <f t="shared" si="8"/>
        <v>132674</v>
      </c>
      <c r="X37" s="46">
        <f>N37/W37</f>
        <v>1</v>
      </c>
      <c r="Y37" s="46">
        <f>T37/W37</f>
        <v>0</v>
      </c>
      <c r="Z37" s="46">
        <f t="shared" si="3"/>
        <v>0.19407224939733658</v>
      </c>
      <c r="AA37" s="47"/>
      <c r="AB37" s="123">
        <v>41946</v>
      </c>
      <c r="AC37" s="47"/>
      <c r="AD37" s="137"/>
      <c r="AE37" s="47"/>
      <c r="AF37" s="47"/>
      <c r="AG37" s="47"/>
      <c r="AH37" s="47"/>
      <c r="AI37" s="48"/>
      <c r="AK37" s="104"/>
      <c r="AL37" s="134" t="s">
        <v>35</v>
      </c>
      <c r="AM37" s="133">
        <v>683632</v>
      </c>
      <c r="AN37" s="133">
        <f t="shared" si="4"/>
        <v>0</v>
      </c>
      <c r="AO37" s="91"/>
      <c r="AP37" s="91"/>
      <c r="AQ37" s="91"/>
      <c r="AR37" s="107"/>
      <c r="AS37" s="108"/>
      <c r="AT37" s="92"/>
      <c r="AU37" s="92"/>
      <c r="AV37" s="92"/>
      <c r="AW37" s="92"/>
      <c r="AX37" s="92"/>
      <c r="AY37" s="92"/>
      <c r="AZ37" s="92"/>
      <c r="BA37" s="72"/>
      <c r="BB37" s="93"/>
      <c r="BC37" s="106"/>
      <c r="BD37" s="92"/>
    </row>
    <row r="38" spans="1:56" s="52" customFormat="1" ht="14.25" thickBot="1" thickTop="1">
      <c r="A38" s="89" t="s">
        <v>36</v>
      </c>
      <c r="B38" s="129">
        <v>24251</v>
      </c>
      <c r="C38" s="84">
        <f>1+13</f>
        <v>14</v>
      </c>
      <c r="D38" s="84">
        <v>15</v>
      </c>
      <c r="E38" s="84">
        <v>2141</v>
      </c>
      <c r="F38" s="84">
        <v>40</v>
      </c>
      <c r="G38" s="84">
        <v>27</v>
      </c>
      <c r="H38" s="84">
        <v>0</v>
      </c>
      <c r="I38" s="84">
        <v>12806</v>
      </c>
      <c r="J38" s="37">
        <f t="shared" si="11"/>
        <v>15043</v>
      </c>
      <c r="K38" s="80">
        <f t="shared" si="12"/>
        <v>0.6203043173477383</v>
      </c>
      <c r="L38" s="84">
        <v>233</v>
      </c>
      <c r="M38" s="84"/>
      <c r="N38" s="43">
        <f t="shared" si="5"/>
        <v>233</v>
      </c>
      <c r="O38" s="78">
        <f t="shared" si="17"/>
        <v>0.009607851222629995</v>
      </c>
      <c r="P38" s="74">
        <f t="shared" si="6"/>
        <v>0.015488931729043408</v>
      </c>
      <c r="Q38" s="84"/>
      <c r="R38" s="84"/>
      <c r="S38" s="84"/>
      <c r="T38" s="43">
        <f t="shared" si="7"/>
        <v>0</v>
      </c>
      <c r="U38" s="44">
        <f t="shared" si="15"/>
        <v>0</v>
      </c>
      <c r="V38" s="44">
        <f t="shared" si="16"/>
        <v>0</v>
      </c>
      <c r="W38" s="45">
        <f t="shared" si="8"/>
        <v>233</v>
      </c>
      <c r="X38" s="46">
        <f t="shared" si="9"/>
        <v>1</v>
      </c>
      <c r="Y38" s="46">
        <f t="shared" si="10"/>
        <v>0</v>
      </c>
      <c r="Z38" s="46">
        <f t="shared" si="3"/>
        <v>0.009607851222629995</v>
      </c>
      <c r="AA38" s="47"/>
      <c r="AB38" s="123"/>
      <c r="AC38" s="47"/>
      <c r="AD38" s="137"/>
      <c r="AE38" s="47"/>
      <c r="AF38" s="47"/>
      <c r="AG38" s="47"/>
      <c r="AH38" s="47"/>
      <c r="AI38" s="48"/>
      <c r="AK38" s="104"/>
      <c r="AL38" s="134" t="s">
        <v>36</v>
      </c>
      <c r="AM38" s="133">
        <v>24251</v>
      </c>
      <c r="AN38" s="133">
        <f t="shared" si="4"/>
        <v>0</v>
      </c>
      <c r="AO38" s="91"/>
      <c r="AP38" s="91"/>
      <c r="AQ38" s="91"/>
      <c r="AR38" s="107"/>
      <c r="AS38" s="109"/>
      <c r="AT38" s="92"/>
      <c r="AU38" s="92"/>
      <c r="AV38" s="92"/>
      <c r="AW38" s="92"/>
      <c r="AX38" s="92"/>
      <c r="AY38" s="92"/>
      <c r="AZ38" s="92"/>
      <c r="BA38" s="72"/>
      <c r="BB38" s="93"/>
      <c r="BC38" s="106"/>
      <c r="BD38" s="92"/>
    </row>
    <row r="39" spans="1:56" s="52" customFormat="1" ht="14.25" thickBot="1" thickTop="1">
      <c r="A39" s="51" t="s">
        <v>37</v>
      </c>
      <c r="B39" s="129">
        <v>851684</v>
      </c>
      <c r="C39" s="84">
        <v>2425</v>
      </c>
      <c r="D39" s="84">
        <v>2629</v>
      </c>
      <c r="E39" s="84">
        <v>5636</v>
      </c>
      <c r="F39" s="84">
        <v>2204</v>
      </c>
      <c r="G39" s="84">
        <v>1262</v>
      </c>
      <c r="H39" s="84">
        <v>0</v>
      </c>
      <c r="I39" s="84">
        <v>395492</v>
      </c>
      <c r="J39" s="37">
        <f>SUM(C39:I39)</f>
        <v>409648</v>
      </c>
      <c r="K39" s="80">
        <v>0.47951838304258115</v>
      </c>
      <c r="L39" s="84">
        <v>130356</v>
      </c>
      <c r="M39" s="84">
        <v>45748</v>
      </c>
      <c r="N39" s="43">
        <f t="shared" si="5"/>
        <v>176104</v>
      </c>
      <c r="O39" s="78">
        <f t="shared" si="17"/>
        <v>0.20677152558930306</v>
      </c>
      <c r="P39" s="74">
        <f t="shared" si="6"/>
        <v>0.42989102839510995</v>
      </c>
      <c r="Q39" s="84">
        <v>107813</v>
      </c>
      <c r="R39" s="84">
        <v>11788</v>
      </c>
      <c r="S39" s="84">
        <v>9366</v>
      </c>
      <c r="T39" s="43">
        <f t="shared" si="7"/>
        <v>117179</v>
      </c>
      <c r="U39" s="44">
        <f t="shared" si="15"/>
        <v>0.13758506676185064</v>
      </c>
      <c r="V39" s="44">
        <f t="shared" si="16"/>
        <v>0.25686333824354657</v>
      </c>
      <c r="W39" s="45">
        <f t="shared" si="8"/>
        <v>293283</v>
      </c>
      <c r="X39" s="46">
        <f t="shared" si="9"/>
        <v>0.6004575785163135</v>
      </c>
      <c r="Y39" s="46">
        <f t="shared" si="10"/>
        <v>0.3995424214836864</v>
      </c>
      <c r="Z39" s="46">
        <f t="shared" si="3"/>
        <v>0.34435659235115373</v>
      </c>
      <c r="AA39" s="47">
        <v>41936</v>
      </c>
      <c r="AB39" s="123">
        <v>41946</v>
      </c>
      <c r="AC39" s="47"/>
      <c r="AD39" s="137">
        <v>41968</v>
      </c>
      <c r="AE39" s="47"/>
      <c r="AF39" s="47"/>
      <c r="AG39" s="47"/>
      <c r="AH39" s="47"/>
      <c r="AI39" s="48"/>
      <c r="AK39" s="104"/>
      <c r="AL39" s="134" t="s">
        <v>37</v>
      </c>
      <c r="AM39" s="133">
        <v>851684</v>
      </c>
      <c r="AN39" s="133">
        <f t="shared" si="4"/>
        <v>0</v>
      </c>
      <c r="AO39" s="91"/>
      <c r="AP39" s="91"/>
      <c r="AQ39" s="91"/>
      <c r="AR39" s="107"/>
      <c r="AS39" s="108"/>
      <c r="AT39" s="92"/>
      <c r="AU39" s="92"/>
      <c r="AV39" s="92"/>
      <c r="AW39" s="92"/>
      <c r="AX39" s="92"/>
      <c r="AY39" s="92"/>
      <c r="AZ39" s="92"/>
      <c r="BA39" s="72"/>
      <c r="BB39" s="93"/>
      <c r="BC39" s="106"/>
      <c r="BD39" s="92"/>
    </row>
    <row r="40" spans="1:56" s="52" customFormat="1" ht="14.25" thickBot="1" thickTop="1">
      <c r="A40" s="51" t="s">
        <v>38</v>
      </c>
      <c r="B40" s="130">
        <v>1546924</v>
      </c>
      <c r="C40" s="42">
        <v>2483</v>
      </c>
      <c r="D40" s="42">
        <v>4764</v>
      </c>
      <c r="E40" s="42">
        <v>40686</v>
      </c>
      <c r="F40" s="42">
        <v>3112</v>
      </c>
      <c r="G40" s="42">
        <v>3650</v>
      </c>
      <c r="H40" s="42">
        <v>5</v>
      </c>
      <c r="I40" s="42">
        <v>814332</v>
      </c>
      <c r="J40" s="37">
        <f t="shared" si="11"/>
        <v>869032</v>
      </c>
      <c r="K40" s="80">
        <f t="shared" si="12"/>
        <v>0.5617806692507195</v>
      </c>
      <c r="L40" s="43">
        <v>310980</v>
      </c>
      <c r="M40" s="43"/>
      <c r="N40" s="43">
        <f t="shared" si="5"/>
        <v>310980</v>
      </c>
      <c r="O40" s="78">
        <f t="shared" si="17"/>
        <v>0.20103120773871244</v>
      </c>
      <c r="P40" s="74">
        <f t="shared" si="6"/>
        <v>0.35784643143175393</v>
      </c>
      <c r="Q40" s="43"/>
      <c r="R40" s="43"/>
      <c r="S40" s="43"/>
      <c r="T40" s="43">
        <f t="shared" si="7"/>
        <v>0</v>
      </c>
      <c r="U40" s="44">
        <f t="shared" si="15"/>
        <v>0</v>
      </c>
      <c r="V40" s="44">
        <f t="shared" si="16"/>
        <v>0</v>
      </c>
      <c r="W40" s="45">
        <f t="shared" si="8"/>
        <v>310980</v>
      </c>
      <c r="X40" s="46">
        <f t="shared" si="9"/>
        <v>1</v>
      </c>
      <c r="Y40" s="46">
        <f t="shared" si="10"/>
        <v>0</v>
      </c>
      <c r="Z40" s="46">
        <f t="shared" si="3"/>
        <v>0.20103120773871244</v>
      </c>
      <c r="AA40" s="47">
        <v>41942</v>
      </c>
      <c r="AB40" s="123">
        <v>41946</v>
      </c>
      <c r="AC40" s="47"/>
      <c r="AD40" s="137"/>
      <c r="AE40" s="47"/>
      <c r="AF40" s="47"/>
      <c r="AG40" s="47"/>
      <c r="AH40" s="47"/>
      <c r="AI40" s="48"/>
      <c r="AK40" s="104"/>
      <c r="AL40" s="134" t="s">
        <v>38</v>
      </c>
      <c r="AM40" s="133">
        <v>1546924</v>
      </c>
      <c r="AN40" s="133">
        <f t="shared" si="4"/>
        <v>0</v>
      </c>
      <c r="AO40" s="91"/>
      <c r="AP40" s="91"/>
      <c r="AQ40" s="91"/>
      <c r="AR40" s="107"/>
      <c r="AS40" s="108"/>
      <c r="AT40" s="92"/>
      <c r="AU40" s="92"/>
      <c r="AV40" s="92"/>
      <c r="AW40" s="92"/>
      <c r="AX40" s="92"/>
      <c r="AY40" s="92"/>
      <c r="AZ40" s="92"/>
      <c r="BA40" s="72"/>
      <c r="BB40" s="93"/>
      <c r="BC40" s="106"/>
      <c r="BD40" s="92"/>
    </row>
    <row r="41" spans="1:56" s="52" customFormat="1" ht="14.25" thickBot="1" thickTop="1">
      <c r="A41" s="51" t="s">
        <v>39</v>
      </c>
      <c r="B41" s="130">
        <v>433844</v>
      </c>
      <c r="C41" s="42">
        <v>3969</v>
      </c>
      <c r="D41" s="42">
        <v>4384</v>
      </c>
      <c r="E41" s="42">
        <v>2028</v>
      </c>
      <c r="F41" s="42">
        <v>2931</v>
      </c>
      <c r="G41" s="42">
        <v>2465</v>
      </c>
      <c r="H41" s="42">
        <v>2</v>
      </c>
      <c r="I41" s="42">
        <v>230041</v>
      </c>
      <c r="J41" s="149">
        <f t="shared" si="11"/>
        <v>245820</v>
      </c>
      <c r="K41" s="148">
        <f t="shared" si="12"/>
        <v>0.5666091959321784</v>
      </c>
      <c r="L41" s="43">
        <v>97209</v>
      </c>
      <c r="M41" s="43">
        <v>42279</v>
      </c>
      <c r="N41" s="43">
        <v>136989</v>
      </c>
      <c r="O41" s="150">
        <f t="shared" si="17"/>
        <v>0.3157563548187828</v>
      </c>
      <c r="P41" s="151">
        <f t="shared" si="6"/>
        <v>0.5572736148401269</v>
      </c>
      <c r="Q41" s="43">
        <v>94995</v>
      </c>
      <c r="R41" s="43">
        <v>11514</v>
      </c>
      <c r="S41" s="43">
        <v>9405</v>
      </c>
      <c r="T41" s="43">
        <f t="shared" si="7"/>
        <v>104400</v>
      </c>
      <c r="U41" s="44">
        <f t="shared" si="15"/>
        <v>0.24063949253648778</v>
      </c>
      <c r="V41" s="44">
        <f t="shared" si="16"/>
        <v>0.5122593877420842</v>
      </c>
      <c r="W41" s="45">
        <f t="shared" si="8"/>
        <v>241389</v>
      </c>
      <c r="X41" s="46">
        <f t="shared" si="9"/>
        <v>0.5675030759479512</v>
      </c>
      <c r="Y41" s="46">
        <f t="shared" si="10"/>
        <v>0.43249692405204876</v>
      </c>
      <c r="Z41" s="46">
        <f t="shared" si="3"/>
        <v>0.5563958473552706</v>
      </c>
      <c r="AA41" s="47">
        <v>41942</v>
      </c>
      <c r="AB41" s="123">
        <v>41946</v>
      </c>
      <c r="AC41" s="47"/>
      <c r="AD41" s="137">
        <v>41964</v>
      </c>
      <c r="AE41" s="47"/>
      <c r="AF41" s="47"/>
      <c r="AG41" s="47"/>
      <c r="AH41" s="47"/>
      <c r="AI41" s="48"/>
      <c r="AK41" s="104"/>
      <c r="AL41" s="134" t="s">
        <v>39</v>
      </c>
      <c r="AM41" s="133">
        <v>433844</v>
      </c>
      <c r="AN41" s="133">
        <f t="shared" si="4"/>
        <v>0</v>
      </c>
      <c r="AO41" s="91"/>
      <c r="AP41" s="91"/>
      <c r="AQ41" s="91"/>
      <c r="AR41" s="107"/>
      <c r="AS41" s="108"/>
      <c r="AT41" s="92"/>
      <c r="AU41" s="92"/>
      <c r="AV41" s="92"/>
      <c r="AW41" s="92"/>
      <c r="AX41" s="92"/>
      <c r="AY41" s="92"/>
      <c r="AZ41" s="92"/>
      <c r="BA41" s="72"/>
      <c r="BB41" s="93"/>
      <c r="BC41" s="106"/>
      <c r="BD41" s="92"/>
    </row>
    <row r="42" spans="1:56" s="52" customFormat="1" ht="14.25" thickBot="1" thickTop="1">
      <c r="A42" s="51" t="s">
        <v>40</v>
      </c>
      <c r="B42" s="130">
        <v>297425</v>
      </c>
      <c r="C42" s="42">
        <v>713</v>
      </c>
      <c r="D42" s="42">
        <v>898</v>
      </c>
      <c r="E42" s="42">
        <v>16847</v>
      </c>
      <c r="F42" s="42">
        <v>612</v>
      </c>
      <c r="G42" s="42">
        <v>300</v>
      </c>
      <c r="H42" s="42">
        <v>0</v>
      </c>
      <c r="I42" s="42">
        <v>174808</v>
      </c>
      <c r="J42" s="37">
        <f t="shared" si="11"/>
        <v>194178</v>
      </c>
      <c r="K42" s="80">
        <f t="shared" si="12"/>
        <v>0.6528637471631503</v>
      </c>
      <c r="L42" s="43">
        <v>54111</v>
      </c>
      <c r="M42" s="43"/>
      <c r="N42" s="43">
        <f t="shared" si="5"/>
        <v>54111</v>
      </c>
      <c r="O42" s="78">
        <f t="shared" si="17"/>
        <v>0.18193157938976212</v>
      </c>
      <c r="P42" s="74">
        <f t="shared" si="6"/>
        <v>0.2786669962611624</v>
      </c>
      <c r="Q42" s="43"/>
      <c r="R42" s="43"/>
      <c r="S42" s="43"/>
      <c r="T42" s="43">
        <f t="shared" si="7"/>
        <v>0</v>
      </c>
      <c r="U42" s="44">
        <f t="shared" si="15"/>
        <v>0</v>
      </c>
      <c r="V42" s="44">
        <f t="shared" si="16"/>
        <v>0</v>
      </c>
      <c r="W42" s="45">
        <f t="shared" si="8"/>
        <v>54111</v>
      </c>
      <c r="X42" s="46">
        <f t="shared" si="9"/>
        <v>1</v>
      </c>
      <c r="Y42" s="46">
        <f t="shared" si="10"/>
        <v>0</v>
      </c>
      <c r="Z42" s="46">
        <f t="shared" si="3"/>
        <v>0.18193157938976212</v>
      </c>
      <c r="AA42" s="47"/>
      <c r="AB42" s="123">
        <v>41946</v>
      </c>
      <c r="AC42" s="47"/>
      <c r="AD42" s="137"/>
      <c r="AE42" s="47"/>
      <c r="AF42" s="47"/>
      <c r="AG42" s="47"/>
      <c r="AH42" s="47"/>
      <c r="AI42" s="48"/>
      <c r="AK42" s="104"/>
      <c r="AL42" s="134" t="s">
        <v>40</v>
      </c>
      <c r="AM42" s="133">
        <v>297425</v>
      </c>
      <c r="AN42" s="133">
        <f t="shared" si="4"/>
        <v>0</v>
      </c>
      <c r="AO42" s="91"/>
      <c r="AP42" s="91"/>
      <c r="AQ42" s="92"/>
      <c r="AR42" s="107"/>
      <c r="AS42" s="108"/>
      <c r="AT42" s="92"/>
      <c r="AU42" s="92"/>
      <c r="AV42" s="92"/>
      <c r="AW42" s="92"/>
      <c r="AX42" s="92"/>
      <c r="AY42" s="92"/>
      <c r="AZ42" s="92"/>
      <c r="BA42" s="72"/>
      <c r="BB42" s="93"/>
      <c r="BC42" s="106"/>
      <c r="BD42" s="92"/>
    </row>
    <row r="43" spans="1:56" s="52" customFormat="1" ht="14.25" thickBot="1" thickTop="1">
      <c r="A43" s="51" t="s">
        <v>41</v>
      </c>
      <c r="B43" s="129">
        <v>150139</v>
      </c>
      <c r="C43" s="84">
        <v>507</v>
      </c>
      <c r="D43" s="84">
        <v>1121</v>
      </c>
      <c r="E43" s="84">
        <v>5636</v>
      </c>
      <c r="F43" s="84">
        <v>219</v>
      </c>
      <c r="G43" s="84">
        <v>405</v>
      </c>
      <c r="H43" s="84">
        <v>15</v>
      </c>
      <c r="I43" s="84">
        <v>88232</v>
      </c>
      <c r="J43" s="37">
        <f t="shared" si="11"/>
        <v>96135</v>
      </c>
      <c r="K43" s="80">
        <f t="shared" si="12"/>
        <v>0.6403066491717675</v>
      </c>
      <c r="L43" s="43">
        <v>48573</v>
      </c>
      <c r="M43" s="43">
        <v>13695</v>
      </c>
      <c r="N43" s="43">
        <f t="shared" si="5"/>
        <v>62268</v>
      </c>
      <c r="O43" s="78">
        <f t="shared" si="17"/>
        <v>0.41473567827146846</v>
      </c>
      <c r="P43" s="74">
        <f t="shared" si="6"/>
        <v>0.6477141519737869</v>
      </c>
      <c r="Q43" s="43">
        <v>23201</v>
      </c>
      <c r="R43" s="43">
        <v>2612</v>
      </c>
      <c r="S43" s="43">
        <v>2236</v>
      </c>
      <c r="T43" s="43">
        <f t="shared" si="7"/>
        <v>25437</v>
      </c>
      <c r="U43" s="44">
        <f t="shared" si="15"/>
        <v>0.1694230013520804</v>
      </c>
      <c r="V43" s="44">
        <f t="shared" si="16"/>
        <v>0.4108905293424007</v>
      </c>
      <c r="W43" s="45">
        <f t="shared" si="8"/>
        <v>87705</v>
      </c>
      <c r="X43" s="46">
        <f t="shared" si="9"/>
        <v>0.7099709252608175</v>
      </c>
      <c r="Y43" s="46">
        <f t="shared" si="10"/>
        <v>0.2900290747391825</v>
      </c>
      <c r="Z43" s="46">
        <f t="shared" si="3"/>
        <v>0.5841586796235488</v>
      </c>
      <c r="AA43" s="47">
        <v>41934</v>
      </c>
      <c r="AB43" s="123">
        <v>41945</v>
      </c>
      <c r="AC43" s="47"/>
      <c r="AD43" s="137">
        <v>41962</v>
      </c>
      <c r="AE43" s="47"/>
      <c r="AF43" s="47"/>
      <c r="AG43" s="47"/>
      <c r="AH43" s="47"/>
      <c r="AI43" s="48"/>
      <c r="AK43" s="104"/>
      <c r="AL43" s="134" t="s">
        <v>41</v>
      </c>
      <c r="AM43" s="133">
        <v>150139</v>
      </c>
      <c r="AN43" s="133">
        <f t="shared" si="4"/>
        <v>0</v>
      </c>
      <c r="AO43" s="91"/>
      <c r="AP43" s="91"/>
      <c r="AQ43" s="91"/>
      <c r="AR43" s="107"/>
      <c r="AS43" s="108"/>
      <c r="AT43" s="92"/>
      <c r="AU43" s="92"/>
      <c r="AV43" s="92"/>
      <c r="AW43" s="92"/>
      <c r="AX43" s="92"/>
      <c r="AY43" s="92"/>
      <c r="AZ43" s="92"/>
      <c r="BA43" s="72"/>
      <c r="BB43" s="93"/>
      <c r="BC43" s="106"/>
      <c r="BD43" s="92"/>
    </row>
    <row r="44" spans="1:56" s="41" customFormat="1" ht="14.25" thickBot="1" thickTop="1">
      <c r="A44" s="51" t="s">
        <v>42</v>
      </c>
      <c r="B44" s="130">
        <v>355598</v>
      </c>
      <c r="C44" s="42">
        <v>978</v>
      </c>
      <c r="D44" s="42">
        <v>646</v>
      </c>
      <c r="E44" s="42">
        <v>9367</v>
      </c>
      <c r="F44" s="42">
        <v>1186</v>
      </c>
      <c r="G44" s="42">
        <v>1734</v>
      </c>
      <c r="H44" s="42">
        <v>15</v>
      </c>
      <c r="I44" s="42">
        <v>198494</v>
      </c>
      <c r="J44" s="149">
        <v>211807</v>
      </c>
      <c r="K44" s="148">
        <v>0.595636083442539</v>
      </c>
      <c r="L44" s="42">
        <v>82039</v>
      </c>
      <c r="M44" s="42">
        <v>28399</v>
      </c>
      <c r="N44" s="42">
        <f>+M44+L44</f>
        <v>110438</v>
      </c>
      <c r="O44" s="150">
        <v>0.22925607005663698</v>
      </c>
      <c r="P44" s="151">
        <v>0.38489285056678957</v>
      </c>
      <c r="Q44" s="147">
        <v>47784</v>
      </c>
      <c r="R44" s="147">
        <v>7161</v>
      </c>
      <c r="S44" s="147">
        <v>6260</v>
      </c>
      <c r="T44" s="43">
        <f t="shared" si="7"/>
        <v>54044</v>
      </c>
      <c r="U44" s="44">
        <f t="shared" si="15"/>
        <v>0.15198060731500176</v>
      </c>
      <c r="V44" s="44">
        <f t="shared" si="16"/>
        <v>0.3440014258071087</v>
      </c>
      <c r="W44" s="45">
        <f t="shared" si="8"/>
        <v>164482</v>
      </c>
      <c r="X44" s="46">
        <f t="shared" si="9"/>
        <v>0.6714290925450809</v>
      </c>
      <c r="Y44" s="46">
        <f t="shared" si="10"/>
        <v>0.32857090745491907</v>
      </c>
      <c r="Z44" s="46">
        <f t="shared" si="3"/>
        <v>0.4625504080450396</v>
      </c>
      <c r="AA44" s="39">
        <v>41936</v>
      </c>
      <c r="AB44" s="124">
        <v>41943</v>
      </c>
      <c r="AC44" s="39">
        <v>41968</v>
      </c>
      <c r="AD44" s="137">
        <v>41967</v>
      </c>
      <c r="AE44" s="39"/>
      <c r="AF44" s="39"/>
      <c r="AG44" s="39"/>
      <c r="AH44" s="39"/>
      <c r="AI44" s="15"/>
      <c r="AK44" s="104"/>
      <c r="AL44" s="134" t="s">
        <v>42</v>
      </c>
      <c r="AM44" s="133">
        <v>355598</v>
      </c>
      <c r="AN44" s="133">
        <f t="shared" si="4"/>
        <v>0</v>
      </c>
      <c r="AO44" s="94"/>
      <c r="AP44" s="94"/>
      <c r="AQ44" s="94"/>
      <c r="AR44" s="107"/>
      <c r="AS44" s="108"/>
      <c r="AT44" s="95"/>
      <c r="AU44" s="95"/>
      <c r="AV44" s="95"/>
      <c r="AW44" s="95"/>
      <c r="AX44" s="95"/>
      <c r="AY44" s="95"/>
      <c r="AZ44" s="95"/>
      <c r="BA44" s="110"/>
      <c r="BB44" s="93"/>
      <c r="BC44" s="106"/>
      <c r="BD44" s="95"/>
    </row>
    <row r="45" spans="1:56" s="52" customFormat="1" ht="14.25" thickBot="1" thickTop="1">
      <c r="A45" s="51" t="s">
        <v>43</v>
      </c>
      <c r="B45" s="130">
        <v>196998</v>
      </c>
      <c r="C45" s="42">
        <v>378</v>
      </c>
      <c r="D45" s="42">
        <v>4562</v>
      </c>
      <c r="E45" s="42">
        <v>10053</v>
      </c>
      <c r="F45" s="42">
        <v>1242</v>
      </c>
      <c r="G45" s="42"/>
      <c r="H45" s="42"/>
      <c r="I45" s="42">
        <v>108337</v>
      </c>
      <c r="J45" s="37">
        <f t="shared" si="11"/>
        <v>124572</v>
      </c>
      <c r="K45" s="80">
        <f t="shared" si="12"/>
        <v>0.632351597478147</v>
      </c>
      <c r="L45" s="43">
        <v>58438</v>
      </c>
      <c r="M45" s="43">
        <v>18846</v>
      </c>
      <c r="N45" s="43">
        <f t="shared" si="5"/>
        <v>77284</v>
      </c>
      <c r="O45" s="78">
        <f>N45/B45</f>
        <v>0.39230855135585135</v>
      </c>
      <c r="P45" s="74">
        <f t="shared" si="6"/>
        <v>0.6203962367145105</v>
      </c>
      <c r="Q45" s="43">
        <v>32781</v>
      </c>
      <c r="R45" s="43">
        <v>4714</v>
      </c>
      <c r="S45" s="43">
        <v>4041</v>
      </c>
      <c r="T45" s="43">
        <f t="shared" si="7"/>
        <v>36822</v>
      </c>
      <c r="U45" s="44">
        <f t="shared" si="15"/>
        <v>0.18691560320409345</v>
      </c>
      <c r="V45" s="44">
        <f t="shared" si="16"/>
        <v>0.4153122567983668</v>
      </c>
      <c r="W45" s="45">
        <f t="shared" si="8"/>
        <v>114106</v>
      </c>
      <c r="X45" s="46">
        <f t="shared" si="9"/>
        <v>0.6773000543354425</v>
      </c>
      <c r="Y45" s="46">
        <f t="shared" si="10"/>
        <v>0.3226999456645575</v>
      </c>
      <c r="Z45" s="46">
        <f t="shared" si="3"/>
        <v>0.5792241545599448</v>
      </c>
      <c r="AA45" s="47">
        <v>41941</v>
      </c>
      <c r="AB45" s="123">
        <v>41946</v>
      </c>
      <c r="AC45" s="47">
        <v>41956</v>
      </c>
      <c r="AD45" s="137">
        <v>41964</v>
      </c>
      <c r="AE45" s="47"/>
      <c r="AF45" s="47"/>
      <c r="AG45" s="47"/>
      <c r="AH45" s="47"/>
      <c r="AI45" s="48"/>
      <c r="AK45" s="104"/>
      <c r="AL45" s="134" t="s">
        <v>43</v>
      </c>
      <c r="AM45" s="133">
        <v>196998</v>
      </c>
      <c r="AN45" s="133">
        <f t="shared" si="4"/>
        <v>0</v>
      </c>
      <c r="AO45" s="91"/>
      <c r="AP45" s="91"/>
      <c r="AQ45" s="91"/>
      <c r="AR45" s="107"/>
      <c r="AS45" s="108"/>
      <c r="AT45" s="92"/>
      <c r="AU45" s="92"/>
      <c r="AV45" s="92"/>
      <c r="AW45" s="92"/>
      <c r="AX45" s="92"/>
      <c r="AY45" s="92"/>
      <c r="AZ45" s="92"/>
      <c r="BA45" s="72"/>
      <c r="BB45" s="93"/>
      <c r="BC45" s="106"/>
      <c r="BD45" s="92"/>
    </row>
    <row r="46" spans="1:56" s="52" customFormat="1" ht="14.25" thickBot="1" thickTop="1">
      <c r="A46" s="51" t="s">
        <v>44</v>
      </c>
      <c r="B46" s="130">
        <v>805502</v>
      </c>
      <c r="C46" s="42">
        <v>3267</v>
      </c>
      <c r="D46" s="42">
        <v>10290</v>
      </c>
      <c r="E46" s="42">
        <v>17746</v>
      </c>
      <c r="F46" s="42">
        <v>5199</v>
      </c>
      <c r="G46" s="42"/>
      <c r="H46" s="42"/>
      <c r="I46" s="42">
        <v>547431</v>
      </c>
      <c r="J46" s="141">
        <v>583933</v>
      </c>
      <c r="K46" s="142">
        <f t="shared" si="12"/>
        <v>0.7249305402097077</v>
      </c>
      <c r="L46" s="43">
        <v>205354</v>
      </c>
      <c r="M46" s="43">
        <v>103972</v>
      </c>
      <c r="N46" s="43">
        <v>309326</v>
      </c>
      <c r="O46" s="78">
        <f>N46/B46</f>
        <v>0.3840164270231483</v>
      </c>
      <c r="P46" s="74">
        <f>N46/J46</f>
        <v>0.5297285818749754</v>
      </c>
      <c r="Q46" s="43">
        <v>82209</v>
      </c>
      <c r="R46" s="43">
        <v>15674</v>
      </c>
      <c r="S46" s="43">
        <v>13868</v>
      </c>
      <c r="T46" s="43">
        <f t="shared" si="7"/>
        <v>96077</v>
      </c>
      <c r="U46" s="44">
        <v>0</v>
      </c>
      <c r="V46" s="44">
        <v>0</v>
      </c>
      <c r="W46" s="45">
        <f t="shared" si="8"/>
        <v>405403</v>
      </c>
      <c r="X46" s="46">
        <f>N46/W46</f>
        <v>0.7630086605180524</v>
      </c>
      <c r="Y46" s="46">
        <f>T46/W46</f>
        <v>0.2369913394819476</v>
      </c>
      <c r="Z46" s="46">
        <f t="shared" si="3"/>
        <v>0.5032923568159979</v>
      </c>
      <c r="AA46" s="47"/>
      <c r="AB46" s="123">
        <v>41945</v>
      </c>
      <c r="AC46" s="47"/>
      <c r="AD46" s="137">
        <v>41964</v>
      </c>
      <c r="AE46" s="47"/>
      <c r="AF46" s="47"/>
      <c r="AG46" s="47"/>
      <c r="AH46" s="47"/>
      <c r="AI46" s="48"/>
      <c r="AK46" s="104"/>
      <c r="AL46" s="134" t="s">
        <v>44</v>
      </c>
      <c r="AM46" s="133">
        <v>805502</v>
      </c>
      <c r="AN46" s="133">
        <f t="shared" si="4"/>
        <v>0</v>
      </c>
      <c r="AO46" s="91"/>
      <c r="AP46" s="91"/>
      <c r="AQ46" s="92"/>
      <c r="AR46" s="107"/>
      <c r="AS46" s="108"/>
      <c r="AT46" s="92"/>
      <c r="AU46" s="92"/>
      <c r="AV46" s="92"/>
      <c r="AW46" s="92"/>
      <c r="AX46" s="92"/>
      <c r="AY46" s="92"/>
      <c r="AZ46" s="92"/>
      <c r="BA46" s="72"/>
      <c r="BB46" s="93"/>
      <c r="BC46" s="106"/>
      <c r="BD46" s="92"/>
    </row>
    <row r="47" spans="1:56" s="52" customFormat="1" ht="14.25" thickBot="1" thickTop="1">
      <c r="A47" s="51" t="s">
        <v>60</v>
      </c>
      <c r="B47" s="130">
        <v>142405</v>
      </c>
      <c r="C47" s="42">
        <v>1286</v>
      </c>
      <c r="D47" s="42">
        <v>3620</v>
      </c>
      <c r="E47" s="42">
        <v>6537</v>
      </c>
      <c r="F47" s="42">
        <v>498</v>
      </c>
      <c r="G47" s="42">
        <v>532</v>
      </c>
      <c r="H47" s="42">
        <v>0</v>
      </c>
      <c r="I47" s="42">
        <v>62936</v>
      </c>
      <c r="J47" s="153">
        <f>SUM(C47:I47)</f>
        <v>75409</v>
      </c>
      <c r="K47" s="152">
        <f>J47/B47</f>
        <v>0.5295389909062181</v>
      </c>
      <c r="L47" s="43">
        <v>33688</v>
      </c>
      <c r="M47" s="43">
        <v>10056</v>
      </c>
      <c r="N47" s="43">
        <f>+M47+L47</f>
        <v>43744</v>
      </c>
      <c r="O47" s="78">
        <f>N47/B47</f>
        <v>0.30718022541343354</v>
      </c>
      <c r="P47" s="74">
        <f>N47/J47</f>
        <v>0.580089909692477</v>
      </c>
      <c r="Q47" s="43">
        <v>27158</v>
      </c>
      <c r="R47" s="43">
        <v>3574</v>
      </c>
      <c r="S47" s="43">
        <v>3138</v>
      </c>
      <c r="T47" s="43">
        <f t="shared" si="7"/>
        <v>30296</v>
      </c>
      <c r="U47" s="44">
        <f t="shared" si="15"/>
        <v>0.21274533899792844</v>
      </c>
      <c r="V47" s="44">
        <f t="shared" si="16"/>
        <v>0.38123041689212145</v>
      </c>
      <c r="W47" s="45">
        <f t="shared" si="8"/>
        <v>74040</v>
      </c>
      <c r="X47" s="46">
        <f>N47/W47</f>
        <v>0.590815775256618</v>
      </c>
      <c r="Y47" s="46">
        <f t="shared" si="10"/>
        <v>0.40918422474338195</v>
      </c>
      <c r="Z47" s="46">
        <f t="shared" si="3"/>
        <v>0.519925564411362</v>
      </c>
      <c r="AA47" s="47">
        <v>41936</v>
      </c>
      <c r="AB47" s="123">
        <v>41943</v>
      </c>
      <c r="AC47" s="47">
        <v>41956</v>
      </c>
      <c r="AD47" s="137">
        <v>41975</v>
      </c>
      <c r="AE47" s="47">
        <v>41975</v>
      </c>
      <c r="AF47" s="47"/>
      <c r="AG47" s="47"/>
      <c r="AH47" s="47"/>
      <c r="AI47" s="48">
        <v>1</v>
      </c>
      <c r="AK47" s="104"/>
      <c r="AL47" s="134" t="s">
        <v>60</v>
      </c>
      <c r="AM47" s="133">
        <v>142405</v>
      </c>
      <c r="AN47" s="133">
        <f t="shared" si="4"/>
        <v>0</v>
      </c>
      <c r="AO47" s="91"/>
      <c r="AP47" s="91"/>
      <c r="AQ47" s="91"/>
      <c r="AR47" s="107"/>
      <c r="AS47" s="108"/>
      <c r="AT47" s="92"/>
      <c r="AU47" s="92"/>
      <c r="AV47" s="92"/>
      <c r="AW47" s="92"/>
      <c r="AX47" s="92"/>
      <c r="AY47" s="92"/>
      <c r="AZ47" s="92"/>
      <c r="BA47" s="72"/>
      <c r="BB47" s="93"/>
      <c r="BC47" s="106"/>
      <c r="BD47" s="92"/>
    </row>
    <row r="48" spans="1:56" s="52" customFormat="1" ht="14.25" thickBot="1" thickTop="1">
      <c r="A48" s="51" t="s">
        <v>45</v>
      </c>
      <c r="B48" s="130">
        <v>97933</v>
      </c>
      <c r="C48" s="84">
        <v>305</v>
      </c>
      <c r="D48" s="84">
        <v>614</v>
      </c>
      <c r="E48" s="84">
        <v>4852</v>
      </c>
      <c r="F48" s="84">
        <v>129</v>
      </c>
      <c r="G48" s="84">
        <v>202</v>
      </c>
      <c r="H48" s="84">
        <v>0</v>
      </c>
      <c r="I48" s="84">
        <v>55111</v>
      </c>
      <c r="J48" s="141">
        <f>SUM(C48:I48)</f>
        <v>61213</v>
      </c>
      <c r="K48" s="142">
        <f>J48/B48</f>
        <v>0.6250497789304933</v>
      </c>
      <c r="L48" s="86">
        <v>34011</v>
      </c>
      <c r="M48" s="86">
        <v>6594</v>
      </c>
      <c r="N48" s="43">
        <f t="shared" si="5"/>
        <v>40605</v>
      </c>
      <c r="O48" s="78">
        <f>N48/B48</f>
        <v>0.41462019952416446</v>
      </c>
      <c r="P48" s="74">
        <f>N48/J48</f>
        <v>0.6633394867103393</v>
      </c>
      <c r="Q48" s="43">
        <v>17534</v>
      </c>
      <c r="R48" s="43">
        <v>1376</v>
      </c>
      <c r="S48" s="43">
        <v>1222</v>
      </c>
      <c r="T48" s="43">
        <f t="shared" si="7"/>
        <v>18756</v>
      </c>
      <c r="U48" s="44">
        <f t="shared" si="15"/>
        <v>0.19151869135020883</v>
      </c>
      <c r="V48" s="44">
        <f t="shared" si="16"/>
        <v>0.4379991593106347</v>
      </c>
      <c r="W48" s="45">
        <f t="shared" si="8"/>
        <v>59361</v>
      </c>
      <c r="X48" s="46">
        <f t="shared" si="9"/>
        <v>0.6840349724566634</v>
      </c>
      <c r="Y48" s="46">
        <f t="shared" si="10"/>
        <v>0.31596502754333655</v>
      </c>
      <c r="Z48" s="46">
        <f t="shared" si="3"/>
        <v>0.6061388908743733</v>
      </c>
      <c r="AA48" s="47"/>
      <c r="AB48" s="123">
        <v>41946</v>
      </c>
      <c r="AC48" s="47">
        <v>41960</v>
      </c>
      <c r="AD48" s="137">
        <v>41964</v>
      </c>
      <c r="AE48" s="47"/>
      <c r="AF48" s="47"/>
      <c r="AG48" s="47"/>
      <c r="AH48" s="47"/>
      <c r="AI48" s="48"/>
      <c r="AK48" s="104"/>
      <c r="AL48" s="134" t="s">
        <v>45</v>
      </c>
      <c r="AM48" s="133">
        <v>97933</v>
      </c>
      <c r="AN48" s="133">
        <f t="shared" si="4"/>
        <v>0</v>
      </c>
      <c r="AO48" s="91"/>
      <c r="AP48" s="91"/>
      <c r="AQ48" s="92"/>
      <c r="AR48" s="107"/>
      <c r="AS48" s="108"/>
      <c r="AT48" s="92"/>
      <c r="AU48" s="92"/>
      <c r="AV48" s="92"/>
      <c r="AW48" s="92"/>
      <c r="AX48" s="92"/>
      <c r="AY48" s="92"/>
      <c r="AZ48" s="92"/>
      <c r="BA48" s="72"/>
      <c r="BB48" s="93"/>
      <c r="BC48" s="106"/>
      <c r="BD48" s="92"/>
    </row>
    <row r="49" spans="1:56" s="52" customFormat="1" ht="14.25" thickBot="1" thickTop="1">
      <c r="A49" s="51" t="s">
        <v>46</v>
      </c>
      <c r="B49" s="130">
        <v>2229</v>
      </c>
      <c r="C49" s="84"/>
      <c r="D49" s="84"/>
      <c r="E49" s="84">
        <v>2222</v>
      </c>
      <c r="F49" s="84">
        <v>3</v>
      </c>
      <c r="G49" s="84">
        <v>7</v>
      </c>
      <c r="H49" s="84"/>
      <c r="I49" s="84"/>
      <c r="J49" s="37">
        <f t="shared" si="11"/>
        <v>2232</v>
      </c>
      <c r="K49" s="80">
        <f t="shared" si="12"/>
        <v>1.0013458950201883</v>
      </c>
      <c r="L49" s="86">
        <v>1627</v>
      </c>
      <c r="M49" s="86"/>
      <c r="N49" s="43">
        <f t="shared" si="5"/>
        <v>1627</v>
      </c>
      <c r="O49" s="78">
        <f aca="true" t="shared" si="18" ref="O49:O55">N49/B49</f>
        <v>0.7299237326155227</v>
      </c>
      <c r="P49" s="74">
        <f aca="true" t="shared" si="19" ref="P49:P55">N49/J49</f>
        <v>0.7289426523297491</v>
      </c>
      <c r="Q49" s="86"/>
      <c r="R49" s="86"/>
      <c r="S49" s="43"/>
      <c r="T49" s="43">
        <f t="shared" si="7"/>
        <v>0</v>
      </c>
      <c r="U49" s="44">
        <f t="shared" si="15"/>
        <v>0</v>
      </c>
      <c r="V49" s="44">
        <f t="shared" si="16"/>
        <v>0</v>
      </c>
      <c r="W49" s="45">
        <f t="shared" si="8"/>
        <v>1627</v>
      </c>
      <c r="X49" s="46">
        <f t="shared" si="9"/>
        <v>1</v>
      </c>
      <c r="Y49" s="46">
        <f t="shared" si="10"/>
        <v>0</v>
      </c>
      <c r="Z49" s="46">
        <f t="shared" si="3"/>
        <v>0.7299237326155227</v>
      </c>
      <c r="AA49" s="47"/>
      <c r="AB49" s="123">
        <v>41946</v>
      </c>
      <c r="AC49" s="47"/>
      <c r="AD49" s="137">
        <v>41957</v>
      </c>
      <c r="AE49" s="47"/>
      <c r="AF49" s="47"/>
      <c r="AG49" s="47"/>
      <c r="AH49" s="47"/>
      <c r="AI49" s="48"/>
      <c r="AK49" s="104"/>
      <c r="AL49" s="134" t="s">
        <v>46</v>
      </c>
      <c r="AM49" s="133">
        <v>2229</v>
      </c>
      <c r="AN49" s="133">
        <f t="shared" si="4"/>
        <v>0</v>
      </c>
      <c r="AO49" s="91"/>
      <c r="AP49" s="91"/>
      <c r="AQ49" s="91"/>
      <c r="AR49" s="107"/>
      <c r="AS49" s="108"/>
      <c r="AT49" s="92"/>
      <c r="AU49" s="92"/>
      <c r="AV49" s="92"/>
      <c r="AW49" s="92"/>
      <c r="AX49" s="92"/>
      <c r="AY49" s="92"/>
      <c r="AZ49" s="92"/>
      <c r="BA49" s="72"/>
      <c r="BB49" s="93"/>
      <c r="BC49" s="106"/>
      <c r="BD49" s="92"/>
    </row>
    <row r="50" spans="1:56" s="52" customFormat="1" ht="14.25" thickBot="1" thickTop="1">
      <c r="A50" s="51" t="s">
        <v>47</v>
      </c>
      <c r="B50" s="130">
        <v>24840</v>
      </c>
      <c r="C50" s="42">
        <v>104</v>
      </c>
      <c r="D50" s="42">
        <v>227</v>
      </c>
      <c r="E50" s="42">
        <v>4186</v>
      </c>
      <c r="F50" s="42">
        <v>34</v>
      </c>
      <c r="G50" s="42">
        <v>46</v>
      </c>
      <c r="H50" s="42"/>
      <c r="I50" s="42">
        <v>11531</v>
      </c>
      <c r="J50" s="37">
        <f t="shared" si="11"/>
        <v>16128</v>
      </c>
      <c r="K50" s="80">
        <f t="shared" si="12"/>
        <v>0.6492753623188405</v>
      </c>
      <c r="L50" s="43">
        <v>8412</v>
      </c>
      <c r="M50" s="43">
        <v>1526</v>
      </c>
      <c r="N50" s="43">
        <f>+M50+L50</f>
        <v>9938</v>
      </c>
      <c r="O50" s="78">
        <f t="shared" si="18"/>
        <v>0.4000805152979066</v>
      </c>
      <c r="P50" s="74">
        <f t="shared" si="19"/>
        <v>0.6161954365079365</v>
      </c>
      <c r="Q50" s="43">
        <v>4136</v>
      </c>
      <c r="R50" s="43">
        <v>241</v>
      </c>
      <c r="S50" s="43">
        <v>187</v>
      </c>
      <c r="T50" s="43">
        <f t="shared" si="7"/>
        <v>4323</v>
      </c>
      <c r="U50" s="44">
        <f t="shared" si="15"/>
        <v>0.17403381642512078</v>
      </c>
      <c r="V50" s="44">
        <f t="shared" si="16"/>
        <v>0.32481779247126</v>
      </c>
      <c r="W50" s="45">
        <f t="shared" si="8"/>
        <v>14261</v>
      </c>
      <c r="X50" s="46">
        <f t="shared" si="9"/>
        <v>0.6968655774489867</v>
      </c>
      <c r="Y50" s="46">
        <f t="shared" si="10"/>
        <v>0.30313442255101325</v>
      </c>
      <c r="Z50" s="46">
        <f t="shared" si="3"/>
        <v>0.5741143317230274</v>
      </c>
      <c r="AA50" s="47"/>
      <c r="AB50" s="123">
        <v>41943</v>
      </c>
      <c r="AC50" s="47"/>
      <c r="AD50" s="137">
        <v>41957</v>
      </c>
      <c r="AE50" s="47"/>
      <c r="AF50" s="47"/>
      <c r="AG50" s="47"/>
      <c r="AH50" s="47"/>
      <c r="AI50" s="48"/>
      <c r="AK50" s="104"/>
      <c r="AL50" s="134" t="s">
        <v>47</v>
      </c>
      <c r="AM50" s="133">
        <v>24840</v>
      </c>
      <c r="AN50" s="133">
        <f t="shared" si="4"/>
        <v>0</v>
      </c>
      <c r="AO50" s="91"/>
      <c r="AP50" s="91"/>
      <c r="AQ50" s="91"/>
      <c r="AR50" s="107"/>
      <c r="AS50" s="108"/>
      <c r="AT50" s="92"/>
      <c r="AU50" s="92"/>
      <c r="AV50" s="92"/>
      <c r="AW50" s="92"/>
      <c r="AX50" s="92"/>
      <c r="AY50" s="92"/>
      <c r="AZ50" s="92"/>
      <c r="BA50" s="72"/>
      <c r="BB50" s="93"/>
      <c r="BC50" s="106"/>
      <c r="BD50" s="92"/>
    </row>
    <row r="51" spans="1:56" s="52" customFormat="1" ht="14.25" thickBot="1" thickTop="1">
      <c r="A51" s="89" t="s">
        <v>48</v>
      </c>
      <c r="B51" s="129">
        <v>200147</v>
      </c>
      <c r="C51" s="84">
        <v>178</v>
      </c>
      <c r="D51" s="84">
        <v>726</v>
      </c>
      <c r="E51" s="84">
        <v>1994</v>
      </c>
      <c r="F51" s="84">
        <v>776</v>
      </c>
      <c r="G51" s="84">
        <v>275</v>
      </c>
      <c r="H51" s="84">
        <v>5</v>
      </c>
      <c r="I51" s="84">
        <v>113332</v>
      </c>
      <c r="J51" s="146">
        <f>SUM(C51:I51)</f>
        <v>117286</v>
      </c>
      <c r="K51" s="145">
        <f t="shared" si="12"/>
        <v>0.5859992905214667</v>
      </c>
      <c r="L51" s="86">
        <v>42356</v>
      </c>
      <c r="M51" s="86">
        <v>18966</v>
      </c>
      <c r="N51" s="43">
        <v>61381</v>
      </c>
      <c r="O51" s="78">
        <f t="shared" si="18"/>
        <v>0.30667959050098176</v>
      </c>
      <c r="P51" s="74">
        <f t="shared" si="19"/>
        <v>0.5233446447146292</v>
      </c>
      <c r="Q51" s="86">
        <v>26318</v>
      </c>
      <c r="R51" s="86">
        <v>4086</v>
      </c>
      <c r="S51" s="86">
        <v>3620</v>
      </c>
      <c r="T51" s="43">
        <f t="shared" si="7"/>
        <v>29938</v>
      </c>
      <c r="U51" s="44">
        <f t="shared" si="15"/>
        <v>0.1495800586568872</v>
      </c>
      <c r="V51" s="44">
        <f t="shared" si="16"/>
        <v>0.34484824051143237</v>
      </c>
      <c r="W51" s="45">
        <f t="shared" si="8"/>
        <v>91319</v>
      </c>
      <c r="X51" s="46">
        <f t="shared" si="9"/>
        <v>0.6721602295250715</v>
      </c>
      <c r="Y51" s="46">
        <f t="shared" si="10"/>
        <v>0.32783977047492857</v>
      </c>
      <c r="Z51" s="46">
        <f t="shared" si="3"/>
        <v>0.456259649157869</v>
      </c>
      <c r="AA51" s="87">
        <v>41936</v>
      </c>
      <c r="AB51" s="125">
        <v>41946</v>
      </c>
      <c r="AC51" s="87">
        <v>41950</v>
      </c>
      <c r="AD51" s="137">
        <v>41967</v>
      </c>
      <c r="AE51" s="87"/>
      <c r="AF51" s="87"/>
      <c r="AG51" s="87"/>
      <c r="AH51" s="87"/>
      <c r="AI51" s="88"/>
      <c r="AJ51" s="90"/>
      <c r="AK51" s="111"/>
      <c r="AL51" s="134" t="s">
        <v>48</v>
      </c>
      <c r="AM51" s="133">
        <v>200147</v>
      </c>
      <c r="AN51" s="133">
        <f t="shared" si="4"/>
        <v>0</v>
      </c>
      <c r="AO51" s="96"/>
      <c r="AP51" s="96"/>
      <c r="AQ51" s="97"/>
      <c r="AR51" s="112"/>
      <c r="AS51" s="109"/>
      <c r="AT51" s="97"/>
      <c r="AU51" s="97"/>
      <c r="AV51" s="97"/>
      <c r="AW51" s="97"/>
      <c r="AX51" s="97"/>
      <c r="AY51" s="97"/>
      <c r="AZ51" s="97"/>
      <c r="BA51" s="113"/>
      <c r="BB51" s="98"/>
      <c r="BC51" s="114"/>
      <c r="BD51" s="92"/>
    </row>
    <row r="52" spans="1:56" s="52" customFormat="1" ht="14.25" thickBot="1" thickTop="1">
      <c r="A52" s="51" t="s">
        <v>49</v>
      </c>
      <c r="B52" s="129">
        <v>244448</v>
      </c>
      <c r="C52" s="84">
        <v>305</v>
      </c>
      <c r="D52" s="84">
        <v>3325</v>
      </c>
      <c r="E52" s="84">
        <v>14361</v>
      </c>
      <c r="F52" s="84">
        <v>438</v>
      </c>
      <c r="G52" s="84">
        <v>513</v>
      </c>
      <c r="H52" s="84">
        <v>8</v>
      </c>
      <c r="I52" s="84">
        <v>158662</v>
      </c>
      <c r="J52" s="37">
        <f>SUM(C52:I52)</f>
        <v>177612</v>
      </c>
      <c r="K52" s="80">
        <f t="shared" si="12"/>
        <v>0.7265839769603352</v>
      </c>
      <c r="L52" s="43">
        <v>87231</v>
      </c>
      <c r="M52" s="43">
        <v>24526</v>
      </c>
      <c r="N52" s="43">
        <f>+M52+L52</f>
        <v>111757</v>
      </c>
      <c r="O52" s="78">
        <f>N52/B52</f>
        <v>0.4571810773661474</v>
      </c>
      <c r="P52" s="74">
        <f>N52/J52</f>
        <v>0.6292198725311353</v>
      </c>
      <c r="Q52" s="43">
        <v>32133</v>
      </c>
      <c r="R52" s="43">
        <v>3022</v>
      </c>
      <c r="S52" s="43">
        <v>2737</v>
      </c>
      <c r="T52" s="43">
        <f t="shared" si="7"/>
        <v>34870</v>
      </c>
      <c r="U52" s="44">
        <f>T52/B52</f>
        <v>0.14264792512108915</v>
      </c>
      <c r="V52" s="44">
        <f>T52/(B52-I52)</f>
        <v>0.4064765812603455</v>
      </c>
      <c r="W52" s="45">
        <f t="shared" si="8"/>
        <v>146627</v>
      </c>
      <c r="X52" s="46">
        <f aca="true" t="shared" si="20" ref="X52:X61">N52/W52</f>
        <v>0.7621856820367326</v>
      </c>
      <c r="Y52" s="46">
        <f aca="true" t="shared" si="21" ref="Y52:Y61">T52/W52</f>
        <v>0.23781431796326735</v>
      </c>
      <c r="Z52" s="46">
        <f t="shared" si="3"/>
        <v>0.5998290024872366</v>
      </c>
      <c r="AA52" s="47">
        <v>41936</v>
      </c>
      <c r="AB52" s="123">
        <v>41946</v>
      </c>
      <c r="AC52" s="47">
        <v>41957</v>
      </c>
      <c r="AD52" s="137">
        <v>41968</v>
      </c>
      <c r="AE52" s="47"/>
      <c r="AF52" s="47"/>
      <c r="AG52" s="47"/>
      <c r="AH52" s="47"/>
      <c r="AI52" s="48"/>
      <c r="AK52" s="104"/>
      <c r="AL52" s="134" t="s">
        <v>49</v>
      </c>
      <c r="AM52" s="133">
        <v>244448</v>
      </c>
      <c r="AN52" s="133">
        <f t="shared" si="4"/>
        <v>0</v>
      </c>
      <c r="AO52" s="91"/>
      <c r="AP52" s="91"/>
      <c r="AQ52" s="92"/>
      <c r="AR52" s="107"/>
      <c r="AS52" s="108"/>
      <c r="AT52" s="92"/>
      <c r="AU52" s="92"/>
      <c r="AV52" s="92"/>
      <c r="AW52" s="92"/>
      <c r="AX52" s="92"/>
      <c r="AY52" s="92"/>
      <c r="AZ52" s="92"/>
      <c r="BA52" s="72"/>
      <c r="BB52" s="93"/>
      <c r="BC52" s="106"/>
      <c r="BD52" s="92"/>
    </row>
    <row r="53" spans="1:56" s="40" customFormat="1" ht="14.25" thickBot="1" thickTop="1">
      <c r="A53" s="51" t="s">
        <v>50</v>
      </c>
      <c r="B53" s="130">
        <v>214209</v>
      </c>
      <c r="C53" s="42">
        <v>401</v>
      </c>
      <c r="D53" s="42">
        <v>295</v>
      </c>
      <c r="E53" s="42">
        <v>5573</v>
      </c>
      <c r="F53" s="42">
        <v>228</v>
      </c>
      <c r="G53" s="42">
        <v>215</v>
      </c>
      <c r="H53" s="42">
        <v>0</v>
      </c>
      <c r="I53" s="42">
        <v>124553</v>
      </c>
      <c r="J53" s="37">
        <f>SUM(C53:I53)</f>
        <v>131265</v>
      </c>
      <c r="K53" s="80">
        <f t="shared" si="12"/>
        <v>0.6127893785975379</v>
      </c>
      <c r="L53" s="43">
        <v>54088</v>
      </c>
      <c r="M53" s="43">
        <v>13763</v>
      </c>
      <c r="N53" s="43">
        <v>67867</v>
      </c>
      <c r="O53" s="78">
        <f>N53/B53</f>
        <v>0.31682609040703236</v>
      </c>
      <c r="P53" s="74">
        <f>N53/J53</f>
        <v>0.5170228164400259</v>
      </c>
      <c r="Q53" s="32">
        <v>23532</v>
      </c>
      <c r="R53" s="32">
        <v>2874</v>
      </c>
      <c r="S53" s="32">
        <v>2499</v>
      </c>
      <c r="T53" s="43">
        <f t="shared" si="7"/>
        <v>26031</v>
      </c>
      <c r="U53" s="44">
        <f t="shared" si="15"/>
        <v>0.12152150469868213</v>
      </c>
      <c r="V53" s="44">
        <f t="shared" si="16"/>
        <v>0.2903430891407156</v>
      </c>
      <c r="W53" s="45">
        <f t="shared" si="8"/>
        <v>93898</v>
      </c>
      <c r="X53" s="46">
        <f t="shared" si="20"/>
        <v>0.7227736480010224</v>
      </c>
      <c r="Y53" s="46">
        <f t="shared" si="21"/>
        <v>0.2772263519989776</v>
      </c>
      <c r="Z53" s="46">
        <f t="shared" si="3"/>
        <v>0.4383475951057145</v>
      </c>
      <c r="AA53" s="39"/>
      <c r="AB53" s="124"/>
      <c r="AC53" s="39">
        <v>41957</v>
      </c>
      <c r="AD53" s="137">
        <v>41969</v>
      </c>
      <c r="AE53" s="39"/>
      <c r="AF53" s="39"/>
      <c r="AG53" s="39"/>
      <c r="AH53" s="39"/>
      <c r="AI53" s="15"/>
      <c r="AK53" s="104"/>
      <c r="AL53" s="134" t="s">
        <v>50</v>
      </c>
      <c r="AM53" s="133">
        <v>214209</v>
      </c>
      <c r="AN53" s="133">
        <f t="shared" si="4"/>
        <v>0</v>
      </c>
      <c r="AO53" s="94"/>
      <c r="AP53" s="94"/>
      <c r="AQ53" s="95"/>
      <c r="AR53" s="107"/>
      <c r="AS53" s="108"/>
      <c r="AT53" s="95"/>
      <c r="AU53" s="95"/>
      <c r="AV53" s="95"/>
      <c r="AW53" s="95"/>
      <c r="AX53" s="95"/>
      <c r="AY53" s="95"/>
      <c r="AZ53" s="95"/>
      <c r="BA53" s="72"/>
      <c r="BB53" s="93"/>
      <c r="BC53" s="106"/>
      <c r="BD53" s="95"/>
    </row>
    <row r="54" spans="1:56" s="40" customFormat="1" ht="14.25" thickBot="1" thickTop="1">
      <c r="A54" s="51" t="s">
        <v>51</v>
      </c>
      <c r="B54" s="130">
        <v>41608</v>
      </c>
      <c r="C54" s="42">
        <v>116</v>
      </c>
      <c r="D54" s="42">
        <v>706</v>
      </c>
      <c r="E54" s="42">
        <v>8424</v>
      </c>
      <c r="F54" s="42">
        <v>68</v>
      </c>
      <c r="G54" s="42">
        <v>60</v>
      </c>
      <c r="H54" s="42"/>
      <c r="I54" s="42">
        <v>17761</v>
      </c>
      <c r="J54" s="141">
        <f t="shared" si="11"/>
        <v>27135</v>
      </c>
      <c r="K54" s="142">
        <f t="shared" si="12"/>
        <v>0.6521582388002307</v>
      </c>
      <c r="L54" s="43">
        <v>11813</v>
      </c>
      <c r="M54" s="43">
        <v>3804</v>
      </c>
      <c r="N54" s="43">
        <f t="shared" si="5"/>
        <v>15617</v>
      </c>
      <c r="O54" s="78">
        <f t="shared" si="18"/>
        <v>0.3753364737550471</v>
      </c>
      <c r="P54" s="74">
        <f t="shared" si="19"/>
        <v>0.5755297586143358</v>
      </c>
      <c r="Q54" s="32">
        <v>5053</v>
      </c>
      <c r="R54" s="32">
        <v>360</v>
      </c>
      <c r="S54" s="32">
        <v>307</v>
      </c>
      <c r="T54" s="43">
        <f t="shared" si="7"/>
        <v>5360</v>
      </c>
      <c r="U54" s="44">
        <v>0</v>
      </c>
      <c r="V54" s="44">
        <v>0</v>
      </c>
      <c r="W54" s="45">
        <f t="shared" si="8"/>
        <v>20977</v>
      </c>
      <c r="X54" s="46">
        <f t="shared" si="20"/>
        <v>0.7444820517709873</v>
      </c>
      <c r="Y54" s="46">
        <f t="shared" si="21"/>
        <v>0.25551794822901275</v>
      </c>
      <c r="Z54" s="46">
        <f t="shared" si="3"/>
        <v>0.5041578542587963</v>
      </c>
      <c r="AA54" s="39">
        <v>41929</v>
      </c>
      <c r="AB54" s="124">
        <v>41946</v>
      </c>
      <c r="AC54" s="39"/>
      <c r="AD54" s="137">
        <v>41967</v>
      </c>
      <c r="AE54" s="39"/>
      <c r="AF54" s="39"/>
      <c r="AG54" s="39"/>
      <c r="AH54" s="39"/>
      <c r="AI54" s="15"/>
      <c r="AK54" s="104"/>
      <c r="AL54" s="134" t="s">
        <v>51</v>
      </c>
      <c r="AM54" s="133">
        <v>41608</v>
      </c>
      <c r="AN54" s="133">
        <f t="shared" si="4"/>
        <v>0</v>
      </c>
      <c r="AO54" s="94"/>
      <c r="AP54" s="94"/>
      <c r="AQ54" s="94"/>
      <c r="AR54" s="107"/>
      <c r="AS54" s="108"/>
      <c r="AT54" s="95"/>
      <c r="AU54" s="95"/>
      <c r="AV54" s="95"/>
      <c r="AW54" s="95"/>
      <c r="AX54" s="95"/>
      <c r="AY54" s="95"/>
      <c r="AZ54" s="95"/>
      <c r="BA54" s="72"/>
      <c r="BB54" s="93"/>
      <c r="BC54" s="106"/>
      <c r="BD54" s="95"/>
    </row>
    <row r="55" spans="1:55" ht="14.25" thickBot="1" thickTop="1">
      <c r="A55" s="51" t="s">
        <v>52</v>
      </c>
      <c r="B55" s="129">
        <v>30169</v>
      </c>
      <c r="C55" s="84">
        <v>70</v>
      </c>
      <c r="D55" s="84">
        <v>213</v>
      </c>
      <c r="E55" s="84">
        <v>1534</v>
      </c>
      <c r="F55" s="84">
        <v>34</v>
      </c>
      <c r="G55" s="84">
        <v>38</v>
      </c>
      <c r="H55" s="84">
        <v>0</v>
      </c>
      <c r="I55" s="84">
        <v>16367</v>
      </c>
      <c r="J55" s="141">
        <f>SUM(C55:I55)</f>
        <v>18256</v>
      </c>
      <c r="K55" s="142">
        <f>J55/B55</f>
        <v>0.605124465510955</v>
      </c>
      <c r="L55" s="86">
        <v>9390</v>
      </c>
      <c r="M55" s="43">
        <v>1874</v>
      </c>
      <c r="N55" s="43">
        <f t="shared" si="5"/>
        <v>11264</v>
      </c>
      <c r="O55" s="78">
        <f t="shared" si="18"/>
        <v>0.37336338625741655</v>
      </c>
      <c r="P55" s="74">
        <f t="shared" si="19"/>
        <v>0.6170026292725679</v>
      </c>
      <c r="Q55" s="32">
        <v>4320</v>
      </c>
      <c r="R55" s="32">
        <v>273</v>
      </c>
      <c r="S55" s="32">
        <v>207</v>
      </c>
      <c r="T55" s="43">
        <f t="shared" si="7"/>
        <v>4527</v>
      </c>
      <c r="U55" s="44">
        <f t="shared" si="15"/>
        <v>0.1500546919022838</v>
      </c>
      <c r="V55" s="44">
        <f t="shared" si="16"/>
        <v>0.32799594261701204</v>
      </c>
      <c r="W55" s="45">
        <f t="shared" si="8"/>
        <v>15791</v>
      </c>
      <c r="X55" s="46">
        <f t="shared" si="20"/>
        <v>0.7133177126211133</v>
      </c>
      <c r="Y55" s="46">
        <f t="shared" si="21"/>
        <v>0.2866822873788867</v>
      </c>
      <c r="Z55" s="46">
        <f t="shared" si="3"/>
        <v>0.5234180781597003</v>
      </c>
      <c r="AA55" s="39"/>
      <c r="AB55" s="124">
        <v>41946</v>
      </c>
      <c r="AC55" s="39">
        <v>41950</v>
      </c>
      <c r="AD55" s="137">
        <v>41964</v>
      </c>
      <c r="AE55" s="39"/>
      <c r="AF55" s="39"/>
      <c r="AG55" s="39"/>
      <c r="AH55" s="39"/>
      <c r="AI55" s="15"/>
      <c r="AJ55" s="40"/>
      <c r="AK55" s="104"/>
      <c r="AL55" s="134" t="s">
        <v>52</v>
      </c>
      <c r="AM55" s="133">
        <v>30169</v>
      </c>
      <c r="AN55" s="133">
        <f t="shared" si="4"/>
        <v>0</v>
      </c>
      <c r="AO55" s="115"/>
      <c r="AP55" s="115"/>
      <c r="AQ55" s="115"/>
      <c r="AR55" s="107"/>
      <c r="AS55" s="108"/>
      <c r="BA55" s="72"/>
      <c r="BB55" s="93"/>
      <c r="BC55" s="106"/>
    </row>
    <row r="56" spans="1:55" ht="14.25" thickBot="1" thickTop="1">
      <c r="A56" s="51" t="s">
        <v>53</v>
      </c>
      <c r="B56" s="130">
        <v>7213</v>
      </c>
      <c r="C56" s="42"/>
      <c r="D56" s="42"/>
      <c r="E56" s="42"/>
      <c r="F56" s="42"/>
      <c r="G56" s="42"/>
      <c r="H56" s="42"/>
      <c r="I56" s="42"/>
      <c r="J56" s="37">
        <f t="shared" si="11"/>
        <v>0</v>
      </c>
      <c r="K56" s="80">
        <f t="shared" si="12"/>
        <v>0</v>
      </c>
      <c r="L56" s="43">
        <v>2512</v>
      </c>
      <c r="M56" s="43"/>
      <c r="N56" s="43">
        <f t="shared" si="5"/>
        <v>2512</v>
      </c>
      <c r="O56" s="78">
        <f>N56/B56</f>
        <v>0.34826008595591296</v>
      </c>
      <c r="P56" s="74" t="e">
        <f t="shared" si="6"/>
        <v>#DIV/0!</v>
      </c>
      <c r="Q56" s="32"/>
      <c r="R56" s="32"/>
      <c r="S56" s="32"/>
      <c r="T56" s="43">
        <f t="shared" si="7"/>
        <v>0</v>
      </c>
      <c r="U56" s="44">
        <f t="shared" si="15"/>
        <v>0</v>
      </c>
      <c r="V56" s="44">
        <f t="shared" si="16"/>
        <v>0</v>
      </c>
      <c r="W56" s="45">
        <f t="shared" si="8"/>
        <v>2512</v>
      </c>
      <c r="X56" s="46">
        <f t="shared" si="20"/>
        <v>1</v>
      </c>
      <c r="Y56" s="46">
        <f t="shared" si="21"/>
        <v>0</v>
      </c>
      <c r="Z56" s="46">
        <f t="shared" si="3"/>
        <v>0.34826008595591296</v>
      </c>
      <c r="AA56" s="39"/>
      <c r="AB56" s="124">
        <v>41946</v>
      </c>
      <c r="AC56" s="39"/>
      <c r="AD56" s="137"/>
      <c r="AE56" s="39"/>
      <c r="AF56" s="39"/>
      <c r="AG56" s="39"/>
      <c r="AH56" s="39"/>
      <c r="AI56" s="15"/>
      <c r="AJ56" s="40"/>
      <c r="AK56" s="104"/>
      <c r="AL56" s="134" t="s">
        <v>53</v>
      </c>
      <c r="AM56" s="133">
        <v>7213</v>
      </c>
      <c r="AN56" s="133">
        <f t="shared" si="4"/>
        <v>0</v>
      </c>
      <c r="AO56" s="115"/>
      <c r="AP56" s="115"/>
      <c r="AQ56" s="115"/>
      <c r="AR56" s="107"/>
      <c r="AS56" s="108"/>
      <c r="BA56" s="72"/>
      <c r="BB56" s="93"/>
      <c r="BC56" s="106"/>
    </row>
    <row r="57" spans="1:56" s="40" customFormat="1" ht="14.25" thickBot="1" thickTop="1">
      <c r="A57" s="51" t="s">
        <v>54</v>
      </c>
      <c r="B57" s="130">
        <v>137695</v>
      </c>
      <c r="C57" s="84">
        <v>498</v>
      </c>
      <c r="D57" s="84">
        <v>364</v>
      </c>
      <c r="E57" s="84">
        <v>45348</v>
      </c>
      <c r="F57" s="84">
        <v>146</v>
      </c>
      <c r="G57" s="84">
        <v>116</v>
      </c>
      <c r="H57" s="84"/>
      <c r="I57" s="84">
        <v>44842</v>
      </c>
      <c r="J57" s="37">
        <f t="shared" si="11"/>
        <v>91314</v>
      </c>
      <c r="K57" s="80">
        <f t="shared" si="12"/>
        <v>0.6631613348342351</v>
      </c>
      <c r="L57" s="86">
        <v>29884</v>
      </c>
      <c r="M57" s="86"/>
      <c r="N57" s="86">
        <v>29571</v>
      </c>
      <c r="O57" s="140">
        <v>0.21475725334979484</v>
      </c>
      <c r="P57" s="139">
        <v>0.32383862277416386</v>
      </c>
      <c r="Q57" s="138">
        <v>16251</v>
      </c>
      <c r="R57" s="138">
        <v>2600</v>
      </c>
      <c r="S57" s="32"/>
      <c r="T57" s="43">
        <f t="shared" si="7"/>
        <v>16251</v>
      </c>
      <c r="U57" s="44">
        <f>T57/B57</f>
        <v>0.11802171465921057</v>
      </c>
      <c r="V57" s="44">
        <f>T57/(B57-I57)</f>
        <v>0.17501857775193047</v>
      </c>
      <c r="W57" s="45">
        <f t="shared" si="8"/>
        <v>45822</v>
      </c>
      <c r="X57" s="46">
        <f t="shared" si="20"/>
        <v>0.6453450307712453</v>
      </c>
      <c r="Y57" s="46">
        <f t="shared" si="21"/>
        <v>0.3546549692287547</v>
      </c>
      <c r="Z57" s="46">
        <f t="shared" si="3"/>
        <v>0.3327789680090054</v>
      </c>
      <c r="AA57" s="39">
        <v>41934</v>
      </c>
      <c r="AB57" s="124">
        <v>41949</v>
      </c>
      <c r="AC57" s="39">
        <v>41949</v>
      </c>
      <c r="AD57" s="137"/>
      <c r="AE57" s="39"/>
      <c r="AF57" s="39"/>
      <c r="AG57" s="39"/>
      <c r="AH57" s="39"/>
      <c r="AI57" s="120"/>
      <c r="AK57" s="104"/>
      <c r="AL57" s="134" t="s">
        <v>54</v>
      </c>
      <c r="AM57" s="133">
        <v>137695</v>
      </c>
      <c r="AN57" s="133">
        <f t="shared" si="4"/>
        <v>0</v>
      </c>
      <c r="AO57" s="94"/>
      <c r="AP57" s="94"/>
      <c r="AQ57" s="94"/>
      <c r="AR57" s="107"/>
      <c r="AS57" s="108"/>
      <c r="AT57" s="95"/>
      <c r="AU57" s="95"/>
      <c r="AV57" s="95"/>
      <c r="AW57" s="95"/>
      <c r="AX57" s="95"/>
      <c r="AY57" s="95"/>
      <c r="AZ57" s="95"/>
      <c r="BA57" s="72"/>
      <c r="BB57" s="93"/>
      <c r="BC57" s="106"/>
      <c r="BD57" s="95"/>
    </row>
    <row r="58" spans="1:56" s="40" customFormat="1" ht="14.25" thickBot="1" thickTop="1">
      <c r="A58" s="51" t="s">
        <v>55</v>
      </c>
      <c r="B58" s="129">
        <v>29274</v>
      </c>
      <c r="C58" s="84">
        <v>262</v>
      </c>
      <c r="D58" s="84">
        <v>112</v>
      </c>
      <c r="E58" s="84">
        <v>7580</v>
      </c>
      <c r="F58" s="84">
        <v>60</v>
      </c>
      <c r="G58" s="84">
        <v>0</v>
      </c>
      <c r="H58" s="84"/>
      <c r="I58" s="84">
        <v>14258</v>
      </c>
      <c r="J58" s="141">
        <v>22272</v>
      </c>
      <c r="K58" s="142">
        <v>0.7608116417298627</v>
      </c>
      <c r="L58" s="43">
        <v>11413</v>
      </c>
      <c r="M58" s="43">
        <v>2068</v>
      </c>
      <c r="N58" s="43">
        <v>13481</v>
      </c>
      <c r="O58" s="78">
        <v>0.4605110336817654</v>
      </c>
      <c r="P58" s="74">
        <v>0.6052891522988506</v>
      </c>
      <c r="Q58" s="32">
        <v>3586</v>
      </c>
      <c r="R58" s="32">
        <v>418</v>
      </c>
      <c r="S58" s="32">
        <v>358</v>
      </c>
      <c r="T58" s="43">
        <f t="shared" si="7"/>
        <v>3944</v>
      </c>
      <c r="U58" s="44">
        <f t="shared" si="15"/>
        <v>0.13472706155632985</v>
      </c>
      <c r="V58" s="44">
        <f t="shared" si="16"/>
        <v>0.2626531699520511</v>
      </c>
      <c r="W58" s="45">
        <f t="shared" si="8"/>
        <v>17425</v>
      </c>
      <c r="X58" s="46">
        <f t="shared" si="20"/>
        <v>0.7736585365853659</v>
      </c>
      <c r="Y58" s="46">
        <f t="shared" si="21"/>
        <v>0.22634146341463415</v>
      </c>
      <c r="Z58" s="46">
        <f t="shared" si="3"/>
        <v>0.5952380952380952</v>
      </c>
      <c r="AA58" s="39">
        <v>41936</v>
      </c>
      <c r="AB58" s="124">
        <v>41946</v>
      </c>
      <c r="AC58" s="39"/>
      <c r="AD58" s="137">
        <v>41967</v>
      </c>
      <c r="AE58" s="39"/>
      <c r="AF58" s="39"/>
      <c r="AG58" s="39"/>
      <c r="AH58" s="39"/>
      <c r="AI58" s="15"/>
      <c r="AK58" s="104"/>
      <c r="AL58" s="134" t="s">
        <v>55</v>
      </c>
      <c r="AM58" s="133">
        <v>29274</v>
      </c>
      <c r="AN58" s="133">
        <f t="shared" si="4"/>
        <v>0</v>
      </c>
      <c r="AO58" s="94"/>
      <c r="AP58" s="94"/>
      <c r="AQ58" s="94"/>
      <c r="AR58" s="107"/>
      <c r="AS58" s="108"/>
      <c r="AT58" s="95"/>
      <c r="AU58" s="95"/>
      <c r="AV58" s="95"/>
      <c r="AW58" s="95"/>
      <c r="AX58" s="95"/>
      <c r="AY58" s="95"/>
      <c r="AZ58" s="95"/>
      <c r="BA58" s="72"/>
      <c r="BB58" s="93"/>
      <c r="BC58" s="106"/>
      <c r="BD58" s="95"/>
    </row>
    <row r="59" spans="1:56" s="40" customFormat="1" ht="14.25" thickBot="1" thickTop="1">
      <c r="A59" s="51" t="s">
        <v>56</v>
      </c>
      <c r="B59" s="130">
        <v>433064</v>
      </c>
      <c r="C59" s="42">
        <v>597</v>
      </c>
      <c r="D59" s="42">
        <v>5040</v>
      </c>
      <c r="E59" s="42">
        <v>14816</v>
      </c>
      <c r="F59" s="42">
        <v>1086</v>
      </c>
      <c r="G59" s="42">
        <v>517</v>
      </c>
      <c r="H59" s="42">
        <v>0</v>
      </c>
      <c r="I59" s="42">
        <v>201673</v>
      </c>
      <c r="J59" s="37">
        <f t="shared" si="11"/>
        <v>223729</v>
      </c>
      <c r="K59" s="80">
        <f t="shared" si="12"/>
        <v>0.5166187907561007</v>
      </c>
      <c r="L59" s="43">
        <v>68882</v>
      </c>
      <c r="M59" s="43"/>
      <c r="N59" s="43">
        <f t="shared" si="5"/>
        <v>68882</v>
      </c>
      <c r="O59" s="78">
        <f>N59/B59</f>
        <v>0.15905732178153806</v>
      </c>
      <c r="P59" s="74">
        <f t="shared" si="6"/>
        <v>0.3078814100988249</v>
      </c>
      <c r="Q59" s="32"/>
      <c r="R59" s="32"/>
      <c r="S59" s="32"/>
      <c r="T59" s="43">
        <f t="shared" si="7"/>
        <v>0</v>
      </c>
      <c r="U59" s="44">
        <f t="shared" si="15"/>
        <v>0</v>
      </c>
      <c r="V59" s="44">
        <f t="shared" si="16"/>
        <v>0</v>
      </c>
      <c r="W59" s="45">
        <f t="shared" si="8"/>
        <v>68882</v>
      </c>
      <c r="X59" s="46">
        <f t="shared" si="20"/>
        <v>1</v>
      </c>
      <c r="Y59" s="46">
        <f t="shared" si="21"/>
        <v>0</v>
      </c>
      <c r="Z59" s="46">
        <f t="shared" si="3"/>
        <v>0.15905732178153806</v>
      </c>
      <c r="AA59" s="39">
        <v>41936</v>
      </c>
      <c r="AB59" s="124">
        <v>41943</v>
      </c>
      <c r="AC59" s="39"/>
      <c r="AD59" s="137"/>
      <c r="AE59" s="39"/>
      <c r="AF59" s="39"/>
      <c r="AG59" s="39"/>
      <c r="AH59" s="39"/>
      <c r="AI59" s="15"/>
      <c r="AK59" s="104"/>
      <c r="AL59" s="134" t="s">
        <v>56</v>
      </c>
      <c r="AM59" s="133">
        <v>433064</v>
      </c>
      <c r="AN59" s="133">
        <f t="shared" si="4"/>
        <v>0</v>
      </c>
      <c r="AO59" s="94"/>
      <c r="AP59" s="94"/>
      <c r="AQ59" s="94"/>
      <c r="AR59" s="107"/>
      <c r="AS59" s="108"/>
      <c r="AT59" s="95"/>
      <c r="AU59" s="95"/>
      <c r="AV59" s="95"/>
      <c r="AW59" s="95"/>
      <c r="AX59" s="95"/>
      <c r="AY59" s="95"/>
      <c r="AZ59" s="95"/>
      <c r="BA59" s="72"/>
      <c r="BB59" s="93"/>
      <c r="BC59" s="106"/>
      <c r="BD59" s="95"/>
    </row>
    <row r="60" spans="1:56" s="40" customFormat="1" ht="14.25" thickBot="1" thickTop="1">
      <c r="A60" s="51" t="s">
        <v>57</v>
      </c>
      <c r="B60" s="130">
        <v>101032</v>
      </c>
      <c r="C60" s="42">
        <v>555</v>
      </c>
      <c r="D60" s="42">
        <v>420</v>
      </c>
      <c r="E60" s="42">
        <v>4412</v>
      </c>
      <c r="F60" s="42">
        <v>288</v>
      </c>
      <c r="G60" s="42">
        <v>450</v>
      </c>
      <c r="H60" s="42">
        <v>4</v>
      </c>
      <c r="I60" s="42">
        <v>49828</v>
      </c>
      <c r="J60" s="37">
        <f t="shared" si="11"/>
        <v>55957</v>
      </c>
      <c r="K60" s="80">
        <f t="shared" si="12"/>
        <v>0.5538542244041492</v>
      </c>
      <c r="L60" s="43">
        <v>20777</v>
      </c>
      <c r="M60" s="43"/>
      <c r="N60" s="43">
        <f t="shared" si="5"/>
        <v>20777</v>
      </c>
      <c r="O60" s="78">
        <f>N60/B60</f>
        <v>0.2056477155752633</v>
      </c>
      <c r="P60" s="74">
        <f>N60/J60</f>
        <v>0.37130296477652486</v>
      </c>
      <c r="Q60" s="32"/>
      <c r="R60" s="32"/>
      <c r="S60" s="32"/>
      <c r="T60" s="43">
        <f t="shared" si="7"/>
        <v>0</v>
      </c>
      <c r="U60" s="44">
        <f t="shared" si="15"/>
        <v>0</v>
      </c>
      <c r="V60" s="44">
        <f t="shared" si="16"/>
        <v>0</v>
      </c>
      <c r="W60" s="45">
        <f t="shared" si="8"/>
        <v>20777</v>
      </c>
      <c r="X60" s="46">
        <f t="shared" si="20"/>
        <v>1</v>
      </c>
      <c r="Y60" s="46">
        <f t="shared" si="21"/>
        <v>0</v>
      </c>
      <c r="Z60" s="46">
        <f t="shared" si="3"/>
        <v>0.2056477155752633</v>
      </c>
      <c r="AA60" s="39">
        <v>41942</v>
      </c>
      <c r="AB60" s="124">
        <v>41946</v>
      </c>
      <c r="AC60" s="39"/>
      <c r="AD60" s="137"/>
      <c r="AE60" s="39"/>
      <c r="AF60" s="39"/>
      <c r="AG60" s="39"/>
      <c r="AH60" s="39"/>
      <c r="AI60" s="15"/>
      <c r="AK60" s="104"/>
      <c r="AL60" s="134" t="s">
        <v>57</v>
      </c>
      <c r="AM60" s="133">
        <v>101032</v>
      </c>
      <c r="AN60" s="133">
        <f t="shared" si="4"/>
        <v>0</v>
      </c>
      <c r="AO60" s="94"/>
      <c r="AP60" s="94"/>
      <c r="AQ60" s="94"/>
      <c r="AR60" s="107"/>
      <c r="AS60" s="108"/>
      <c r="AT60" s="95"/>
      <c r="AU60" s="95"/>
      <c r="AV60" s="95"/>
      <c r="AW60" s="95"/>
      <c r="AX60" s="95"/>
      <c r="AY60" s="95"/>
      <c r="AZ60" s="95"/>
      <c r="BA60" s="72"/>
      <c r="BB60" s="93"/>
      <c r="BC60" s="106"/>
      <c r="BD60" s="95"/>
    </row>
    <row r="61" spans="1:56" s="41" customFormat="1" ht="14.25" thickBot="1" thickTop="1">
      <c r="A61" s="51" t="s">
        <v>58</v>
      </c>
      <c r="B61" s="127">
        <v>26918</v>
      </c>
      <c r="C61" s="42">
        <v>43</v>
      </c>
      <c r="D61" s="42">
        <v>338</v>
      </c>
      <c r="E61" s="42">
        <v>874</v>
      </c>
      <c r="F61" s="42">
        <v>150</v>
      </c>
      <c r="G61" s="42">
        <v>32</v>
      </c>
      <c r="H61" s="42">
        <v>1</v>
      </c>
      <c r="I61" s="42">
        <v>14767</v>
      </c>
      <c r="J61" s="146">
        <f t="shared" si="11"/>
        <v>16205</v>
      </c>
      <c r="K61" s="145">
        <f t="shared" si="12"/>
        <v>0.6020135225499665</v>
      </c>
      <c r="L61" s="43">
        <f>4890+1+1605+2</f>
        <v>6498</v>
      </c>
      <c r="M61" s="43">
        <v>1845</v>
      </c>
      <c r="N61" s="43">
        <f t="shared" si="5"/>
        <v>8343</v>
      </c>
      <c r="O61" s="78">
        <f>N61/B61</f>
        <v>0.3099413032171781</v>
      </c>
      <c r="P61" s="74">
        <f>N61/J61</f>
        <v>0.5148410984264116</v>
      </c>
      <c r="Q61" s="32">
        <v>4093</v>
      </c>
      <c r="R61" s="32">
        <v>322</v>
      </c>
      <c r="S61" s="32">
        <v>285</v>
      </c>
      <c r="T61" s="43">
        <f t="shared" si="7"/>
        <v>4378</v>
      </c>
      <c r="U61" s="44">
        <f t="shared" si="15"/>
        <v>0.16264209822423656</v>
      </c>
      <c r="V61" s="44">
        <f t="shared" si="16"/>
        <v>0.36029956382190764</v>
      </c>
      <c r="W61" s="45">
        <f t="shared" si="8"/>
        <v>12721</v>
      </c>
      <c r="X61" s="46">
        <f t="shared" si="20"/>
        <v>0.6558446662998192</v>
      </c>
      <c r="Y61" s="46">
        <f t="shared" si="21"/>
        <v>0.3441553337001808</v>
      </c>
      <c r="Z61" s="46">
        <f>+W61/B61</f>
        <v>0.47258340144141464</v>
      </c>
      <c r="AA61" s="39">
        <v>41942</v>
      </c>
      <c r="AB61" s="124">
        <v>41946</v>
      </c>
      <c r="AC61" s="39"/>
      <c r="AD61" s="137">
        <v>41967</v>
      </c>
      <c r="AE61" s="39"/>
      <c r="AF61" s="39"/>
      <c r="AG61" s="39"/>
      <c r="AH61" s="39"/>
      <c r="AI61" s="15"/>
      <c r="AK61" s="104"/>
      <c r="AL61" s="134" t="s">
        <v>58</v>
      </c>
      <c r="AM61" s="133">
        <v>26918</v>
      </c>
      <c r="AN61" s="133">
        <f>AM61-B61</f>
        <v>0</v>
      </c>
      <c r="AO61" s="94"/>
      <c r="AP61" s="94"/>
      <c r="AQ61" s="94"/>
      <c r="AR61" s="107"/>
      <c r="AS61" s="108"/>
      <c r="AT61" s="95"/>
      <c r="AU61" s="95"/>
      <c r="AV61" s="95"/>
      <c r="AW61" s="95"/>
      <c r="AX61" s="95"/>
      <c r="AY61" s="95"/>
      <c r="AZ61" s="95"/>
      <c r="BA61" s="72"/>
      <c r="BB61" s="93"/>
      <c r="BC61" s="106"/>
      <c r="BD61" s="95"/>
    </row>
    <row r="62" spans="1:55" ht="14.25" thickBot="1" thickTop="1">
      <c r="A62" s="33" t="s">
        <v>1</v>
      </c>
      <c r="B62" s="3">
        <f aca="true" t="shared" si="22" ref="B62:I62">SUM(B4:B61)</f>
        <v>17803912</v>
      </c>
      <c r="C62" s="3">
        <f t="shared" si="22"/>
        <v>39136</v>
      </c>
      <c r="D62" s="3">
        <f t="shared" si="22"/>
        <v>143731</v>
      </c>
      <c r="E62" s="3">
        <f t="shared" si="22"/>
        <v>534642</v>
      </c>
      <c r="F62" s="3">
        <f t="shared" si="22"/>
        <v>68030</v>
      </c>
      <c r="G62" s="3">
        <f t="shared" si="22"/>
        <v>40540</v>
      </c>
      <c r="H62" s="3">
        <f t="shared" si="22"/>
        <v>178</v>
      </c>
      <c r="I62" s="3">
        <f t="shared" si="22"/>
        <v>8347699</v>
      </c>
      <c r="J62" s="3">
        <f>SUM(J4:J61)</f>
        <v>9173341</v>
      </c>
      <c r="K62" s="81">
        <f>J62/B62</f>
        <v>0.5152429982803779</v>
      </c>
      <c r="L62" s="4">
        <f>SUM(L4:L61)</f>
        <v>3266250</v>
      </c>
      <c r="M62" s="4">
        <f>SUM(M4:M61)</f>
        <v>788512</v>
      </c>
      <c r="N62" s="4">
        <f>SUM(N4:N61)</f>
        <v>4051027</v>
      </c>
      <c r="O62" s="75">
        <f>N62/B62</f>
        <v>0.22753577977693892</v>
      </c>
      <c r="P62" s="75">
        <f>N62/J62</f>
        <v>0.4416086788880954</v>
      </c>
      <c r="Q62" s="4">
        <f>SUM(Q4:Q61)</f>
        <v>932505</v>
      </c>
      <c r="R62" s="4">
        <f>SUM(R4:R61)</f>
        <v>130789</v>
      </c>
      <c r="S62" s="4"/>
      <c r="T62" s="4">
        <f>Q62+R62</f>
        <v>1063294</v>
      </c>
      <c r="U62" s="35">
        <f t="shared" si="15"/>
        <v>0.059722492449973914</v>
      </c>
      <c r="V62" s="35">
        <f t="shared" si="16"/>
        <v>0.11244395615877095</v>
      </c>
      <c r="W62" s="4">
        <f>T62+N62</f>
        <v>5114321</v>
      </c>
      <c r="X62" s="30">
        <f>N62/W62</f>
        <v>0.7920947863851331</v>
      </c>
      <c r="Y62" s="30">
        <f>T62/W62</f>
        <v>0.20790521361486697</v>
      </c>
      <c r="Z62" s="31">
        <f>W62/B62</f>
        <v>0.2872582722269128</v>
      </c>
      <c r="AK62" s="116"/>
      <c r="AL62" s="132"/>
      <c r="AM62" s="131"/>
      <c r="AN62" s="117"/>
      <c r="AO62" s="117"/>
      <c r="AP62" s="117"/>
      <c r="AQ62" s="117"/>
      <c r="AR62" s="117"/>
      <c r="AS62" s="117"/>
      <c r="BC62" s="106"/>
    </row>
    <row r="63" spans="1:39" ht="25.5" customHeight="1" thickTop="1">
      <c r="A63" s="5"/>
      <c r="B63" s="72"/>
      <c r="AA63" s="7"/>
      <c r="AB63" s="7"/>
      <c r="AC63" s="7"/>
      <c r="AD63" s="7"/>
      <c r="AE63" s="7"/>
      <c r="AF63" s="7"/>
      <c r="AG63" s="7"/>
      <c r="AH63" s="7"/>
      <c r="AI63" s="7">
        <f>COUNT(AI4:AI61)</f>
        <v>1</v>
      </c>
      <c r="AL63"/>
      <c r="AM63" s="126">
        <f>SUM(AM4:AM62)</f>
        <v>17803912</v>
      </c>
    </row>
    <row r="64" spans="1:15" ht="12.75" hidden="1">
      <c r="A64" s="70"/>
      <c r="B64" s="8"/>
      <c r="C64" s="1"/>
      <c r="L64" s="6"/>
      <c r="M64" s="10" t="s">
        <v>62</v>
      </c>
      <c r="N64" s="11">
        <f>W62</f>
        <v>5114321</v>
      </c>
      <c r="O64" s="79"/>
    </row>
    <row r="65" spans="13:14" ht="12.75" hidden="1">
      <c r="M65" s="12" t="s">
        <v>61</v>
      </c>
      <c r="N65" s="13">
        <f>N62/N64</f>
        <v>0.7920947863851331</v>
      </c>
    </row>
    <row r="66" spans="17:26" ht="12.75" hidden="1">
      <c r="Q66" s="8"/>
      <c r="T66" s="8"/>
      <c r="W66" s="8"/>
      <c r="X66" s="8"/>
      <c r="Y66" s="8"/>
      <c r="Z66" s="8"/>
    </row>
    <row r="67" spans="13:14" ht="12.75" hidden="1">
      <c r="M67" s="12" t="s">
        <v>87</v>
      </c>
      <c r="N67" s="13">
        <f>M62/N62</f>
        <v>0.1946449628699093</v>
      </c>
    </row>
    <row r="68" spans="5:14" ht="12.75" hidden="1">
      <c r="E68" s="28"/>
      <c r="M68" s="12" t="s">
        <v>88</v>
      </c>
      <c r="N68" s="6">
        <f>1-N67</f>
        <v>0.8053550371300907</v>
      </c>
    </row>
    <row r="69" ht="12.75" hidden="1"/>
    <row r="70" spans="13:14" ht="12.75" hidden="1">
      <c r="M70" s="12" t="s">
        <v>65</v>
      </c>
      <c r="N70" s="6">
        <f>O62</f>
        <v>0.22753577977693892</v>
      </c>
    </row>
    <row r="71" spans="13:14" ht="12.75" hidden="1">
      <c r="M71" s="12" t="s">
        <v>89</v>
      </c>
      <c r="N71" s="14">
        <f>U62</f>
        <v>0.059722492449973914</v>
      </c>
    </row>
    <row r="72" spans="13:16" ht="12.75" hidden="1">
      <c r="M72" s="12" t="s">
        <v>63</v>
      </c>
      <c r="N72" s="6">
        <f>Z62</f>
        <v>0.2872582722269128</v>
      </c>
      <c r="P72" s="76"/>
    </row>
    <row r="73" ht="12.75" hidden="1"/>
    <row r="74" spans="13:15" ht="12.75" hidden="1">
      <c r="M74" s="12" t="s">
        <v>66</v>
      </c>
      <c r="N74" s="6">
        <f>P62</f>
        <v>0.4416086788880954</v>
      </c>
      <c r="O74" s="7" t="s">
        <v>69</v>
      </c>
    </row>
    <row r="75" spans="13:15" ht="12.75" hidden="1">
      <c r="M75" s="12" t="s">
        <v>67</v>
      </c>
      <c r="N75" s="6">
        <f>V62</f>
        <v>0.11244395615877095</v>
      </c>
      <c r="O75" s="7" t="s">
        <v>68</v>
      </c>
    </row>
    <row r="76" ht="12.75" hidden="1"/>
    <row r="77" spans="13:14" ht="12.75" hidden="1">
      <c r="M77" s="12" t="s">
        <v>64</v>
      </c>
      <c r="N77" s="6">
        <f>R62/W62</f>
        <v>0.025573091716378383</v>
      </c>
    </row>
    <row r="78" ht="12.75" hidden="1"/>
    <row r="79" spans="5:30" ht="12.75">
      <c r="E79" s="2">
        <f>COUNT(E4:E61)</f>
        <v>57</v>
      </c>
      <c r="AB79" s="2">
        <f>COUNT(AB4:AB61)</f>
        <v>49</v>
      </c>
      <c r="AC79" s="2">
        <f>COUNT(AC4:AC61)</f>
        <v>16</v>
      </c>
      <c r="AD79" s="2">
        <f>COUNT(AD4:AD61)</f>
        <v>39</v>
      </c>
    </row>
  </sheetData>
  <sheetProtection/>
  <mergeCells count="5">
    <mergeCell ref="Q1:V1"/>
    <mergeCell ref="C1:K1"/>
    <mergeCell ref="AA1:AI1"/>
    <mergeCell ref="W1:Z1"/>
    <mergeCell ref="L1:P1"/>
  </mergeCells>
  <printOptions horizontalCentered="1"/>
  <pageMargins left="0.25" right="0.25" top="0.75" bottom="0.75" header="0.3" footer="0.3"/>
  <pageSetup fitToHeight="2" horizontalDpi="600" verticalDpi="600" orientation="landscape" paperSize="5" scale="93" r:id="rId3"/>
  <headerFooter alignWithMargins="0">
    <oddHeader xml:space="preserve">&amp;C&amp;"Arial,Bold"&amp;12STATE OF CALIFORNIA VOTE BY MAIL STATS -  November 4, 2014 GENERAL ELECTION </oddHeader>
    <oddFooter>&amp;L&amp;8November 4, 2014 General Election VBM Statistics - Statewide&amp;C&amp;P&amp;R&amp;8&amp;D   &amp;T</oddFooter>
  </headerFooter>
  <rowBreaks count="1" manualBreakCount="1">
    <brk id="32" max="15" man="1"/>
  </rowBreaks>
  <colBreaks count="2" manualBreakCount="2">
    <brk id="17" max="61" man="1"/>
    <brk id="26" max="6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2.75" customHeight="1"/>
  <cols>
    <col min="1" max="1" width="11.00390625" style="0" customWidth="1"/>
    <col min="2" max="2" width="14.00390625" style="0" hidden="1" customWidth="1"/>
    <col min="3" max="3" width="13.421875" style="0" bestFit="1" customWidth="1"/>
  </cols>
  <sheetData>
    <row r="1" spans="1:3" ht="12.75" customHeight="1">
      <c r="A1" s="54" t="s">
        <v>94</v>
      </c>
      <c r="B1" s="55" t="s">
        <v>95</v>
      </c>
      <c r="C1" s="55" t="s">
        <v>96</v>
      </c>
    </row>
    <row r="2" spans="1:6" ht="12.75" customHeight="1">
      <c r="A2" s="56"/>
      <c r="B2" s="57"/>
      <c r="C2" s="58"/>
      <c r="F2" s="40" t="s">
        <v>99</v>
      </c>
    </row>
    <row r="3" spans="1:3" ht="12.75" customHeight="1">
      <c r="A3" s="63" t="s">
        <v>2</v>
      </c>
      <c r="B3" s="64">
        <v>999688</v>
      </c>
      <c r="C3" s="64">
        <v>752331</v>
      </c>
    </row>
    <row r="4" spans="1:3" ht="12.75" customHeight="1" hidden="1">
      <c r="A4" s="65" t="s">
        <v>97</v>
      </c>
      <c r="B4" s="66"/>
      <c r="C4" s="67">
        <v>0.7526</v>
      </c>
    </row>
    <row r="5" spans="1:3" ht="12.75" customHeight="1" hidden="1">
      <c r="A5" s="65"/>
      <c r="B5" s="66"/>
      <c r="C5" s="67"/>
    </row>
    <row r="6" spans="1:5" ht="12.75" customHeight="1">
      <c r="A6" s="63" t="s">
        <v>3</v>
      </c>
      <c r="B6" s="68">
        <v>878</v>
      </c>
      <c r="C6" s="68">
        <v>813</v>
      </c>
      <c r="E6" s="9"/>
    </row>
    <row r="7" spans="1:3" ht="12.75" customHeight="1" hidden="1">
      <c r="A7" s="65" t="s">
        <v>97</v>
      </c>
      <c r="B7" s="66"/>
      <c r="C7" s="67">
        <v>0.926</v>
      </c>
    </row>
    <row r="8" spans="1:3" ht="12.75" customHeight="1" hidden="1">
      <c r="A8" s="65"/>
      <c r="B8" s="66"/>
      <c r="C8" s="67"/>
    </row>
    <row r="9" spans="1:3" ht="12.75" customHeight="1">
      <c r="A9" s="63" t="s">
        <v>4</v>
      </c>
      <c r="B9" s="64">
        <v>27411</v>
      </c>
      <c r="C9" s="64">
        <v>20739</v>
      </c>
    </row>
    <row r="10" spans="1:3" ht="12.75" customHeight="1" hidden="1">
      <c r="A10" s="65" t="s">
        <v>97</v>
      </c>
      <c r="B10" s="66"/>
      <c r="C10" s="67">
        <v>0.7566</v>
      </c>
    </row>
    <row r="11" spans="1:3" ht="12.75" customHeight="1" hidden="1">
      <c r="A11" s="65"/>
      <c r="B11" s="66"/>
      <c r="C11" s="67"/>
    </row>
    <row r="12" spans="1:3" ht="12.75" customHeight="1">
      <c r="A12" s="63" t="s">
        <v>5</v>
      </c>
      <c r="B12" s="64">
        <v>166343</v>
      </c>
      <c r="C12" s="64">
        <v>114220</v>
      </c>
    </row>
    <row r="13" spans="1:3" ht="12.75" customHeight="1" hidden="1">
      <c r="A13" s="65" t="s">
        <v>97</v>
      </c>
      <c r="B13" s="66"/>
      <c r="C13" s="67">
        <v>0.6867</v>
      </c>
    </row>
    <row r="14" spans="1:3" ht="12.75" customHeight="1" hidden="1">
      <c r="A14" s="65"/>
      <c r="B14" s="66"/>
      <c r="C14" s="67"/>
    </row>
    <row r="15" spans="1:3" ht="12.75" customHeight="1">
      <c r="A15" s="63" t="s">
        <v>6</v>
      </c>
      <c r="B15" s="64">
        <v>35748</v>
      </c>
      <c r="C15" s="64">
        <v>28050</v>
      </c>
    </row>
    <row r="16" spans="1:3" ht="12.75" customHeight="1" hidden="1">
      <c r="A16" s="65" t="s">
        <v>97</v>
      </c>
      <c r="B16" s="66"/>
      <c r="C16" s="67">
        <v>0.7847</v>
      </c>
    </row>
    <row r="17" spans="1:3" ht="12.75" customHeight="1" hidden="1">
      <c r="A17" s="65"/>
      <c r="B17" s="66"/>
      <c r="C17" s="67"/>
    </row>
    <row r="18" spans="1:3" ht="12.75" customHeight="1">
      <c r="A18" s="63" t="s">
        <v>7</v>
      </c>
      <c r="B18" s="64">
        <v>12326</v>
      </c>
      <c r="C18" s="64">
        <v>7631</v>
      </c>
    </row>
    <row r="19" spans="1:3" ht="12.75" customHeight="1" hidden="1">
      <c r="A19" s="65" t="s">
        <v>97</v>
      </c>
      <c r="B19" s="66"/>
      <c r="C19" s="67">
        <v>0.6191</v>
      </c>
    </row>
    <row r="20" spans="1:3" ht="12.75" customHeight="1" hidden="1">
      <c r="A20" s="65"/>
      <c r="B20" s="66"/>
      <c r="C20" s="67"/>
    </row>
    <row r="21" spans="1:3" ht="12.75" customHeight="1">
      <c r="A21" s="63" t="s">
        <v>8</v>
      </c>
      <c r="B21" s="64">
        <v>700607</v>
      </c>
      <c r="C21" s="64">
        <v>520098</v>
      </c>
    </row>
    <row r="22" spans="1:3" ht="12.75" customHeight="1" hidden="1">
      <c r="A22" s="65" t="s">
        <v>97</v>
      </c>
      <c r="B22" s="66"/>
      <c r="C22" s="67">
        <v>0.7424</v>
      </c>
    </row>
    <row r="23" spans="1:3" ht="12.75" customHeight="1" hidden="1">
      <c r="A23" s="65"/>
      <c r="B23" s="66"/>
      <c r="C23" s="67"/>
    </row>
    <row r="24" spans="1:3" ht="12.75" customHeight="1">
      <c r="A24" s="63" t="s">
        <v>9</v>
      </c>
      <c r="B24" s="64">
        <v>18288</v>
      </c>
      <c r="C24" s="64">
        <v>11815</v>
      </c>
    </row>
    <row r="25" spans="1:3" ht="12.75" customHeight="1" hidden="1">
      <c r="A25" s="65" t="s">
        <v>97</v>
      </c>
      <c r="B25" s="66"/>
      <c r="C25" s="67">
        <v>0.6461</v>
      </c>
    </row>
    <row r="26" spans="1:3" ht="12.75" customHeight="1" hidden="1">
      <c r="A26" s="65"/>
      <c r="B26" s="66"/>
      <c r="C26" s="67"/>
    </row>
    <row r="27" spans="1:3" ht="12.75" customHeight="1">
      <c r="A27" s="63" t="s">
        <v>10</v>
      </c>
      <c r="B27" s="64">
        <v>134133</v>
      </c>
      <c r="C27" s="64">
        <v>104856</v>
      </c>
    </row>
    <row r="28" spans="1:3" ht="12.75" customHeight="1" hidden="1">
      <c r="A28" s="65" t="s">
        <v>97</v>
      </c>
      <c r="B28" s="66"/>
      <c r="C28" s="67">
        <v>0.7817</v>
      </c>
    </row>
    <row r="29" spans="1:3" ht="12.75" customHeight="1" hidden="1">
      <c r="A29" s="65"/>
      <c r="B29" s="66"/>
      <c r="C29" s="67"/>
    </row>
    <row r="30" spans="1:3" ht="12.75" customHeight="1">
      <c r="A30" s="63" t="s">
        <v>11</v>
      </c>
      <c r="B30" s="64">
        <v>556382</v>
      </c>
      <c r="C30" s="64">
        <v>390587</v>
      </c>
    </row>
    <row r="31" spans="1:3" ht="12.75" customHeight="1" hidden="1">
      <c r="A31" s="65" t="s">
        <v>97</v>
      </c>
      <c r="B31" s="66"/>
      <c r="C31" s="67">
        <v>0.702</v>
      </c>
    </row>
    <row r="32" spans="1:3" ht="12.75" customHeight="1" hidden="1">
      <c r="A32" s="65"/>
      <c r="B32" s="66"/>
      <c r="C32" s="67"/>
    </row>
    <row r="33" spans="1:3" ht="12.75" customHeight="1">
      <c r="A33" s="63" t="s">
        <v>12</v>
      </c>
      <c r="B33" s="64">
        <v>18043</v>
      </c>
      <c r="C33" s="64">
        <v>12077</v>
      </c>
    </row>
    <row r="34" spans="1:3" ht="12.75" customHeight="1" hidden="1">
      <c r="A34" s="65" t="s">
        <v>97</v>
      </c>
      <c r="B34" s="66"/>
      <c r="C34" s="67">
        <v>0.6693</v>
      </c>
    </row>
    <row r="35" spans="1:3" ht="12.75" customHeight="1" hidden="1">
      <c r="A35" s="65"/>
      <c r="B35" s="66"/>
      <c r="C35" s="67"/>
    </row>
    <row r="36" spans="1:3" ht="12.75" customHeight="1">
      <c r="A36" s="63" t="s">
        <v>13</v>
      </c>
      <c r="B36" s="64">
        <v>104453</v>
      </c>
      <c r="C36" s="64">
        <v>76156</v>
      </c>
    </row>
    <row r="37" spans="1:3" ht="12.75" customHeight="1" hidden="1">
      <c r="A37" s="65" t="s">
        <v>97</v>
      </c>
      <c r="B37" s="66"/>
      <c r="C37" s="67">
        <v>0.7291</v>
      </c>
    </row>
    <row r="38" spans="1:3" ht="12.75" customHeight="1" hidden="1">
      <c r="A38" s="65"/>
      <c r="B38" s="66"/>
      <c r="C38" s="67"/>
    </row>
    <row r="39" spans="1:3" ht="12.75" customHeight="1">
      <c r="A39" s="63" t="s">
        <v>14</v>
      </c>
      <c r="B39" s="64">
        <v>92162</v>
      </c>
      <c r="C39" s="64">
        <v>55090</v>
      </c>
    </row>
    <row r="40" spans="1:3" ht="12.75" customHeight="1" hidden="1">
      <c r="A40" s="65" t="s">
        <v>97</v>
      </c>
      <c r="B40" s="66"/>
      <c r="C40" s="67">
        <v>0.5978</v>
      </c>
    </row>
    <row r="41" spans="1:3" ht="12.75" customHeight="1" hidden="1">
      <c r="A41" s="65"/>
      <c r="B41" s="66"/>
      <c r="C41" s="67"/>
    </row>
    <row r="42" spans="1:3" ht="12.75" customHeight="1">
      <c r="A42" s="63" t="s">
        <v>15</v>
      </c>
      <c r="B42" s="64">
        <v>13585</v>
      </c>
      <c r="C42" s="64">
        <v>9489</v>
      </c>
    </row>
    <row r="43" spans="1:3" ht="12.75" customHeight="1" hidden="1">
      <c r="A43" s="65" t="s">
        <v>97</v>
      </c>
      <c r="B43" s="66"/>
      <c r="C43" s="67">
        <v>0.6985</v>
      </c>
    </row>
    <row r="44" spans="1:3" ht="12.75" customHeight="1" hidden="1">
      <c r="A44" s="65"/>
      <c r="B44" s="66"/>
      <c r="C44" s="67"/>
    </row>
    <row r="45" spans="1:3" ht="12.75" customHeight="1">
      <c r="A45" s="63" t="s">
        <v>16</v>
      </c>
      <c r="B45" s="64">
        <v>483697</v>
      </c>
      <c r="C45" s="64">
        <v>325125</v>
      </c>
    </row>
    <row r="46" spans="1:3" ht="12.75" customHeight="1" hidden="1">
      <c r="A46" s="65" t="s">
        <v>97</v>
      </c>
      <c r="B46" s="66"/>
      <c r="C46" s="67">
        <v>0.6722</v>
      </c>
    </row>
    <row r="47" spans="1:3" ht="12.75" customHeight="1" hidden="1">
      <c r="A47" s="65"/>
      <c r="B47" s="66"/>
      <c r="C47" s="67"/>
    </row>
    <row r="48" spans="1:3" ht="12.75" customHeight="1">
      <c r="A48" s="63" t="s">
        <v>17</v>
      </c>
      <c r="B48" s="64">
        <v>77888</v>
      </c>
      <c r="C48" s="64">
        <v>47349</v>
      </c>
    </row>
    <row r="49" spans="1:3" ht="12.75" customHeight="1" hidden="1">
      <c r="A49" s="65" t="s">
        <v>97</v>
      </c>
      <c r="B49" s="66"/>
      <c r="C49" s="67">
        <v>0.6079</v>
      </c>
    </row>
    <row r="50" spans="1:3" ht="12.75" customHeight="1" hidden="1">
      <c r="A50" s="65"/>
      <c r="B50" s="66"/>
      <c r="C50" s="67"/>
    </row>
    <row r="51" spans="1:3" ht="12.75" customHeight="1">
      <c r="A51" s="63" t="s">
        <v>18</v>
      </c>
      <c r="B51" s="64">
        <v>47459</v>
      </c>
      <c r="C51" s="64">
        <v>33553</v>
      </c>
    </row>
    <row r="52" spans="1:3" ht="12.75" customHeight="1" hidden="1">
      <c r="A52" s="65" t="s">
        <v>97</v>
      </c>
      <c r="B52" s="66"/>
      <c r="C52" s="67">
        <v>0.707</v>
      </c>
    </row>
    <row r="53" spans="1:3" ht="12.75" customHeight="1" hidden="1">
      <c r="A53" s="65"/>
      <c r="B53" s="66"/>
      <c r="C53" s="67"/>
    </row>
    <row r="54" spans="1:3" ht="12.75" customHeight="1">
      <c r="A54" s="63" t="s">
        <v>19</v>
      </c>
      <c r="B54" s="64">
        <v>18422</v>
      </c>
      <c r="C54" s="64">
        <v>13719</v>
      </c>
    </row>
    <row r="55" spans="1:3" ht="12.75" customHeight="1" hidden="1">
      <c r="A55" s="65" t="s">
        <v>97</v>
      </c>
      <c r="B55" s="66"/>
      <c r="C55" s="67">
        <v>0.7447</v>
      </c>
    </row>
    <row r="56" spans="1:3" ht="12.75" customHeight="1" hidden="1">
      <c r="A56" s="65"/>
      <c r="B56" s="66"/>
      <c r="C56" s="67"/>
    </row>
    <row r="57" spans="1:3" ht="12.75" customHeight="1">
      <c r="A57" s="63" t="s">
        <v>20</v>
      </c>
      <c r="B57" s="64">
        <v>5959291</v>
      </c>
      <c r="C57" s="64">
        <v>4459268</v>
      </c>
    </row>
    <row r="58" spans="1:3" ht="12.75" customHeight="1" hidden="1">
      <c r="A58" s="65" t="s">
        <v>97</v>
      </c>
      <c r="B58" s="66"/>
      <c r="C58" s="67">
        <v>0.7483</v>
      </c>
    </row>
    <row r="59" spans="1:3" ht="12.75" customHeight="1" hidden="1">
      <c r="A59" s="65"/>
      <c r="B59" s="66"/>
      <c r="C59" s="67"/>
    </row>
    <row r="60" spans="1:3" ht="12.75" customHeight="1">
      <c r="A60" s="63" t="s">
        <v>21</v>
      </c>
      <c r="B60" s="64">
        <v>86137</v>
      </c>
      <c r="C60" s="64">
        <v>52826</v>
      </c>
    </row>
    <row r="61" spans="1:3" ht="12.75" customHeight="1" hidden="1">
      <c r="A61" s="65" t="s">
        <v>97</v>
      </c>
      <c r="B61" s="66"/>
      <c r="C61" s="67">
        <v>0.6133</v>
      </c>
    </row>
    <row r="62" spans="1:3" ht="12.75" customHeight="1" hidden="1">
      <c r="A62" s="65"/>
      <c r="B62" s="66"/>
      <c r="C62" s="67"/>
    </row>
    <row r="63" spans="1:3" ht="12.75" customHeight="1">
      <c r="A63" s="63" t="s">
        <v>22</v>
      </c>
      <c r="B63" s="64">
        <v>176181</v>
      </c>
      <c r="C63" s="64">
        <v>146755</v>
      </c>
    </row>
    <row r="64" spans="1:3" ht="12.75" customHeight="1" hidden="1">
      <c r="A64" s="65" t="s">
        <v>97</v>
      </c>
      <c r="B64" s="66"/>
      <c r="C64" s="67">
        <v>0.833</v>
      </c>
    </row>
    <row r="65" spans="1:3" ht="12.75" customHeight="1" hidden="1">
      <c r="A65" s="65"/>
      <c r="B65" s="66"/>
      <c r="C65" s="67"/>
    </row>
    <row r="66" spans="1:3" ht="12.75" customHeight="1">
      <c r="A66" s="63" t="s">
        <v>23</v>
      </c>
      <c r="B66" s="64">
        <v>14517</v>
      </c>
      <c r="C66" s="64">
        <v>10523</v>
      </c>
    </row>
    <row r="67" spans="1:3" ht="12.75" customHeight="1" hidden="1">
      <c r="A67" s="65" t="s">
        <v>97</v>
      </c>
      <c r="B67" s="66"/>
      <c r="C67" s="67">
        <v>0.7249</v>
      </c>
    </row>
    <row r="68" spans="1:3" ht="12.75" customHeight="1" hidden="1">
      <c r="A68" s="65"/>
      <c r="B68" s="66"/>
      <c r="C68" s="67"/>
    </row>
    <row r="69" spans="1:3" ht="12.75" customHeight="1">
      <c r="A69" s="63" t="s">
        <v>24</v>
      </c>
      <c r="B69" s="64">
        <v>62919</v>
      </c>
      <c r="C69" s="64">
        <v>47546</v>
      </c>
    </row>
    <row r="70" spans="1:3" ht="12.75" customHeight="1" hidden="1">
      <c r="A70" s="65" t="s">
        <v>97</v>
      </c>
      <c r="B70" s="66"/>
      <c r="C70" s="67">
        <v>0.7557</v>
      </c>
    </row>
    <row r="71" spans="1:3" ht="12.75" customHeight="1" hidden="1">
      <c r="A71" s="65"/>
      <c r="B71" s="66"/>
      <c r="C71" s="67"/>
    </row>
    <row r="72" spans="1:3" ht="12.75" customHeight="1">
      <c r="A72" s="63" t="s">
        <v>25</v>
      </c>
      <c r="B72" s="64">
        <v>146679</v>
      </c>
      <c r="C72" s="64">
        <v>92759</v>
      </c>
    </row>
    <row r="73" spans="1:3" ht="12.75" customHeight="1" hidden="1">
      <c r="A73" s="65" t="s">
        <v>97</v>
      </c>
      <c r="B73" s="66"/>
      <c r="C73" s="67">
        <v>0.6324</v>
      </c>
    </row>
    <row r="74" spans="1:3" ht="12.75" customHeight="1" hidden="1">
      <c r="A74" s="65"/>
      <c r="B74" s="66"/>
      <c r="C74" s="67"/>
    </row>
    <row r="75" spans="1:3" ht="12.75" customHeight="1">
      <c r="A75" s="63" t="s">
        <v>26</v>
      </c>
      <c r="B75" s="64">
        <v>7304</v>
      </c>
      <c r="C75" s="64">
        <v>5371</v>
      </c>
    </row>
    <row r="76" spans="1:3" ht="12.75" customHeight="1" hidden="1">
      <c r="A76" s="65" t="s">
        <v>97</v>
      </c>
      <c r="B76" s="66"/>
      <c r="C76" s="67">
        <v>0.7354</v>
      </c>
    </row>
    <row r="77" spans="1:3" ht="12.75" customHeight="1" hidden="1">
      <c r="A77" s="65"/>
      <c r="B77" s="66"/>
      <c r="C77" s="67"/>
    </row>
    <row r="78" spans="1:3" ht="12.75" customHeight="1">
      <c r="A78" s="63" t="s">
        <v>27</v>
      </c>
      <c r="B78" s="64">
        <v>9897</v>
      </c>
      <c r="C78" s="64">
        <v>5547</v>
      </c>
    </row>
    <row r="79" spans="1:3" ht="12.75" customHeight="1" hidden="1">
      <c r="A79" s="65" t="s">
        <v>97</v>
      </c>
      <c r="B79" s="66"/>
      <c r="C79" s="67">
        <v>0.5605</v>
      </c>
    </row>
    <row r="80" spans="1:3" ht="12.75" customHeight="1" hidden="1">
      <c r="A80" s="65"/>
      <c r="B80" s="66"/>
      <c r="C80" s="67"/>
    </row>
    <row r="81" spans="1:3" ht="12.75" customHeight="1">
      <c r="A81" s="63" t="s">
        <v>28</v>
      </c>
      <c r="B81" s="64">
        <v>231244</v>
      </c>
      <c r="C81" s="64">
        <v>157041</v>
      </c>
    </row>
    <row r="82" spans="1:3" ht="12.75" customHeight="1" hidden="1">
      <c r="A82" s="65" t="s">
        <v>97</v>
      </c>
      <c r="B82" s="66"/>
      <c r="C82" s="67">
        <v>0.6791</v>
      </c>
    </row>
    <row r="83" spans="1:3" ht="12.75" customHeight="1" hidden="1">
      <c r="A83" s="65"/>
      <c r="B83" s="66"/>
      <c r="C83" s="67"/>
    </row>
    <row r="84" spans="1:3" ht="12.75" customHeight="1">
      <c r="A84" s="63" t="s">
        <v>29</v>
      </c>
      <c r="B84" s="64">
        <v>90847</v>
      </c>
      <c r="C84" s="64">
        <v>68330</v>
      </c>
    </row>
    <row r="85" spans="1:3" ht="12.75" customHeight="1" hidden="1">
      <c r="A85" s="65" t="s">
        <v>97</v>
      </c>
      <c r="B85" s="66"/>
      <c r="C85" s="67">
        <v>0.7521</v>
      </c>
    </row>
    <row r="86" spans="1:3" ht="12.75" customHeight="1" hidden="1">
      <c r="A86" s="65"/>
      <c r="B86" s="66"/>
      <c r="C86" s="67"/>
    </row>
    <row r="87" spans="1:3" ht="12.75" customHeight="1">
      <c r="A87" s="63" t="s">
        <v>30</v>
      </c>
      <c r="B87" s="64">
        <v>76426</v>
      </c>
      <c r="C87" s="64">
        <v>60590</v>
      </c>
    </row>
    <row r="88" spans="1:3" ht="12.75" customHeight="1" hidden="1">
      <c r="A88" s="65" t="s">
        <v>97</v>
      </c>
      <c r="B88" s="66"/>
      <c r="C88" s="67">
        <v>0.7928</v>
      </c>
    </row>
    <row r="89" spans="1:3" ht="12.75" customHeight="1" hidden="1">
      <c r="A89" s="65"/>
      <c r="B89" s="66"/>
      <c r="C89" s="67"/>
    </row>
    <row r="90" spans="1:3" ht="12.75" customHeight="1">
      <c r="A90" s="63" t="s">
        <v>31</v>
      </c>
      <c r="B90" s="64">
        <v>1916528</v>
      </c>
      <c r="C90" s="64">
        <v>1612145</v>
      </c>
    </row>
    <row r="91" spans="1:3" ht="12.75" customHeight="1" hidden="1">
      <c r="A91" s="65" t="s">
        <v>97</v>
      </c>
      <c r="B91" s="66"/>
      <c r="C91" s="67">
        <v>0.8412</v>
      </c>
    </row>
    <row r="92" spans="1:3" ht="12.75" customHeight="1" hidden="1">
      <c r="A92" s="65"/>
      <c r="B92" s="66"/>
      <c r="C92" s="67"/>
    </row>
    <row r="93" spans="1:3" ht="12.75" customHeight="1">
      <c r="A93" s="63" t="s">
        <v>32</v>
      </c>
      <c r="B93" s="64">
        <v>249916</v>
      </c>
      <c r="C93" s="64">
        <v>194705</v>
      </c>
    </row>
    <row r="94" spans="1:3" ht="12.75" customHeight="1" hidden="1">
      <c r="A94" s="65" t="s">
        <v>97</v>
      </c>
      <c r="B94" s="66"/>
      <c r="C94" s="67">
        <v>0.7791</v>
      </c>
    </row>
    <row r="95" spans="1:3" ht="12.75" customHeight="1" hidden="1">
      <c r="A95" s="65"/>
      <c r="B95" s="66"/>
      <c r="C95" s="67"/>
    </row>
    <row r="96" spans="1:3" ht="12.75" customHeight="1">
      <c r="A96" s="63" t="s">
        <v>33</v>
      </c>
      <c r="B96" s="64">
        <v>15858</v>
      </c>
      <c r="C96" s="64">
        <v>12894</v>
      </c>
    </row>
    <row r="97" spans="1:3" ht="12.75" customHeight="1" hidden="1">
      <c r="A97" s="65" t="s">
        <v>97</v>
      </c>
      <c r="B97" s="66"/>
      <c r="C97" s="67">
        <v>0.8131</v>
      </c>
    </row>
    <row r="98" spans="1:3" ht="12.75" customHeight="1" hidden="1">
      <c r="A98" s="65"/>
      <c r="B98" s="66"/>
      <c r="C98" s="67"/>
    </row>
    <row r="99" spans="1:3" ht="12.75" customHeight="1">
      <c r="A99" s="63" t="s">
        <v>34</v>
      </c>
      <c r="B99" s="64">
        <v>1351562</v>
      </c>
      <c r="C99" s="64">
        <v>852217</v>
      </c>
    </row>
    <row r="100" spans="1:3" ht="12.75" customHeight="1" hidden="1">
      <c r="A100" s="65" t="s">
        <v>97</v>
      </c>
      <c r="B100" s="66"/>
      <c r="C100" s="67">
        <v>0.6305</v>
      </c>
    </row>
    <row r="101" spans="1:3" ht="12.75" customHeight="1" hidden="1">
      <c r="A101" s="65"/>
      <c r="B101" s="66"/>
      <c r="C101" s="67"/>
    </row>
    <row r="102" spans="1:3" ht="12.75" customHeight="1">
      <c r="A102" s="63" t="s">
        <v>35</v>
      </c>
      <c r="B102" s="64">
        <v>941160</v>
      </c>
      <c r="C102" s="64">
        <v>653391</v>
      </c>
    </row>
    <row r="103" spans="1:3" ht="12.75" customHeight="1" hidden="1">
      <c r="A103" s="65" t="s">
        <v>97</v>
      </c>
      <c r="B103" s="66"/>
      <c r="C103" s="67">
        <v>0.6942</v>
      </c>
    </row>
    <row r="104" spans="1:3" ht="12.75" customHeight="1" hidden="1">
      <c r="A104" s="65"/>
      <c r="B104" s="66"/>
      <c r="C104" s="67"/>
    </row>
    <row r="105" spans="1:3" ht="12.75" customHeight="1">
      <c r="A105" s="63" t="s">
        <v>36</v>
      </c>
      <c r="B105" s="64">
        <v>33439</v>
      </c>
      <c r="C105" s="64">
        <v>24899</v>
      </c>
    </row>
    <row r="106" spans="1:3" ht="12.75" customHeight="1" hidden="1">
      <c r="A106" s="65" t="s">
        <v>97</v>
      </c>
      <c r="B106" s="66"/>
      <c r="C106" s="67">
        <v>0.7446</v>
      </c>
    </row>
    <row r="107" spans="1:3" ht="12.75" customHeight="1" hidden="1">
      <c r="A107" s="65"/>
      <c r="B107" s="66"/>
      <c r="C107" s="67"/>
    </row>
    <row r="108" spans="1:3" ht="12.75" customHeight="1">
      <c r="A108" s="63" t="s">
        <v>37</v>
      </c>
      <c r="B108" s="64">
        <v>1253049</v>
      </c>
      <c r="C108" s="64">
        <v>815087</v>
      </c>
    </row>
    <row r="109" spans="1:3" ht="12.75" customHeight="1" hidden="1">
      <c r="A109" s="65" t="s">
        <v>97</v>
      </c>
      <c r="B109" s="66"/>
      <c r="C109" s="67">
        <v>0.6505</v>
      </c>
    </row>
    <row r="110" spans="1:3" ht="12.75" customHeight="1" hidden="1">
      <c r="A110" s="65"/>
      <c r="B110" s="66"/>
      <c r="C110" s="67"/>
    </row>
    <row r="111" spans="1:3" ht="12.75" customHeight="1">
      <c r="A111" s="63" t="s">
        <v>38</v>
      </c>
      <c r="B111" s="64">
        <v>2084578</v>
      </c>
      <c r="C111" s="64">
        <v>1465269</v>
      </c>
    </row>
    <row r="112" spans="1:3" ht="12.75" customHeight="1" hidden="1">
      <c r="A112" s="65" t="s">
        <v>97</v>
      </c>
      <c r="B112" s="66"/>
      <c r="C112" s="67">
        <v>0.7029</v>
      </c>
    </row>
    <row r="113" spans="1:3" ht="12.75" customHeight="1" hidden="1">
      <c r="A113" s="65"/>
      <c r="B113" s="66"/>
      <c r="C113" s="67"/>
    </row>
    <row r="114" spans="1:3" ht="12.75" customHeight="1">
      <c r="A114" s="63" t="s">
        <v>39</v>
      </c>
      <c r="B114" s="64">
        <v>601851</v>
      </c>
      <c r="C114" s="64">
        <v>470606</v>
      </c>
    </row>
    <row r="115" spans="1:3" ht="12.75" customHeight="1" hidden="1">
      <c r="A115" s="65" t="s">
        <v>97</v>
      </c>
      <c r="B115" s="66"/>
      <c r="C115" s="67">
        <v>0.7819</v>
      </c>
    </row>
    <row r="116" spans="1:3" ht="12.75" customHeight="1" hidden="1">
      <c r="A116" s="65"/>
      <c r="B116" s="66"/>
      <c r="C116" s="67"/>
    </row>
    <row r="117" spans="1:3" ht="12.75" customHeight="1">
      <c r="A117" s="63" t="s">
        <v>40</v>
      </c>
      <c r="B117" s="64">
        <v>417819</v>
      </c>
      <c r="C117" s="64">
        <v>271250</v>
      </c>
    </row>
    <row r="118" spans="1:3" ht="12.75" customHeight="1" hidden="1">
      <c r="A118" s="65" t="s">
        <v>97</v>
      </c>
      <c r="B118" s="66"/>
      <c r="C118" s="67">
        <v>0.6492</v>
      </c>
    </row>
    <row r="119" spans="1:3" ht="12.75" customHeight="1" hidden="1">
      <c r="A119" s="65"/>
      <c r="B119" s="66"/>
      <c r="C119" s="67"/>
    </row>
    <row r="120" spans="1:3" ht="12.75" customHeight="1">
      <c r="A120" s="63" t="s">
        <v>41</v>
      </c>
      <c r="B120" s="64">
        <v>200531</v>
      </c>
      <c r="C120" s="64">
        <v>147276</v>
      </c>
    </row>
    <row r="121" spans="1:3" ht="12.75" customHeight="1" hidden="1">
      <c r="A121" s="65" t="s">
        <v>97</v>
      </c>
      <c r="B121" s="66"/>
      <c r="C121" s="67">
        <v>0.7344</v>
      </c>
    </row>
    <row r="122" spans="1:3" ht="12.75" customHeight="1" hidden="1">
      <c r="A122" s="65"/>
      <c r="B122" s="66"/>
      <c r="C122" s="67"/>
    </row>
    <row r="123" spans="1:3" ht="12.75" customHeight="1">
      <c r="A123" s="63" t="s">
        <v>42</v>
      </c>
      <c r="B123" s="64">
        <v>477460</v>
      </c>
      <c r="C123" s="64">
        <v>337757</v>
      </c>
    </row>
    <row r="124" spans="1:3" ht="12.75" customHeight="1" hidden="1">
      <c r="A124" s="65" t="s">
        <v>97</v>
      </c>
      <c r="B124" s="66"/>
      <c r="C124" s="67">
        <v>0.7074</v>
      </c>
    </row>
    <row r="125" spans="1:3" ht="12.75" customHeight="1" hidden="1">
      <c r="A125" s="65"/>
      <c r="B125" s="66"/>
      <c r="C125" s="67"/>
    </row>
    <row r="126" spans="1:3" ht="12.75" customHeight="1">
      <c r="A126" s="63" t="s">
        <v>43</v>
      </c>
      <c r="B126" s="64">
        <v>275629</v>
      </c>
      <c r="C126" s="64">
        <v>191061</v>
      </c>
    </row>
    <row r="127" spans="1:3" ht="12.75" customHeight="1" hidden="1">
      <c r="A127" s="65" t="s">
        <v>97</v>
      </c>
      <c r="B127" s="66"/>
      <c r="C127" s="67">
        <v>0.6932</v>
      </c>
    </row>
    <row r="128" spans="1:3" ht="12.75" customHeight="1" hidden="1">
      <c r="A128" s="65"/>
      <c r="B128" s="66"/>
      <c r="C128" s="67"/>
    </row>
    <row r="129" spans="1:3" ht="12.75" customHeight="1">
      <c r="A129" s="63" t="s">
        <v>44</v>
      </c>
      <c r="B129" s="64">
        <v>1116131</v>
      </c>
      <c r="C129" s="64">
        <v>755117</v>
      </c>
    </row>
    <row r="130" spans="1:3" ht="12.75" customHeight="1" hidden="1">
      <c r="A130" s="65" t="s">
        <v>97</v>
      </c>
      <c r="B130" s="66"/>
      <c r="C130" s="67">
        <v>0.6765</v>
      </c>
    </row>
    <row r="131" spans="1:3" ht="12.75" customHeight="1" hidden="1">
      <c r="A131" s="65"/>
      <c r="B131" s="66"/>
      <c r="C131" s="67"/>
    </row>
    <row r="132" spans="1:3" ht="12.75" customHeight="1">
      <c r="A132" s="63" t="s">
        <v>60</v>
      </c>
      <c r="B132" s="64">
        <v>182516</v>
      </c>
      <c r="C132" s="64">
        <v>146980</v>
      </c>
    </row>
    <row r="133" spans="1:3" ht="12.75" customHeight="1" hidden="1">
      <c r="A133" s="65" t="s">
        <v>97</v>
      </c>
      <c r="B133" s="66"/>
      <c r="C133" s="67">
        <v>0.8053</v>
      </c>
    </row>
    <row r="134" spans="1:3" ht="12.75" customHeight="1" hidden="1">
      <c r="A134" s="65"/>
      <c r="B134" s="66"/>
      <c r="C134" s="67"/>
    </row>
    <row r="135" spans="1:3" ht="12.75" customHeight="1">
      <c r="A135" s="63" t="s">
        <v>45</v>
      </c>
      <c r="B135" s="64">
        <v>133615</v>
      </c>
      <c r="C135" s="64">
        <v>96366</v>
      </c>
    </row>
    <row r="136" spans="1:3" ht="12.75" customHeight="1" hidden="1">
      <c r="A136" s="65" t="s">
        <v>97</v>
      </c>
      <c r="B136" s="66"/>
      <c r="C136" s="67">
        <v>0.7212</v>
      </c>
    </row>
    <row r="137" spans="1:3" ht="12.75" customHeight="1" hidden="1">
      <c r="A137" s="65"/>
      <c r="B137" s="66"/>
      <c r="C137" s="67"/>
    </row>
    <row r="138" spans="1:3" ht="12.75" customHeight="1">
      <c r="A138" s="63" t="s">
        <v>46</v>
      </c>
      <c r="B138" s="64">
        <v>2560</v>
      </c>
      <c r="C138" s="64">
        <v>2247</v>
      </c>
    </row>
    <row r="139" spans="1:3" ht="12.75" customHeight="1" hidden="1">
      <c r="A139" s="65" t="s">
        <v>97</v>
      </c>
      <c r="B139" s="66"/>
      <c r="C139" s="67">
        <v>0.8777</v>
      </c>
    </row>
    <row r="140" spans="1:3" ht="12.75" customHeight="1" hidden="1">
      <c r="A140" s="65"/>
      <c r="B140" s="66"/>
      <c r="C140" s="67"/>
    </row>
    <row r="141" spans="1:3" ht="12.75" customHeight="1">
      <c r="A141" s="63" t="s">
        <v>47</v>
      </c>
      <c r="B141" s="64">
        <v>34500</v>
      </c>
      <c r="C141" s="64">
        <v>25343</v>
      </c>
    </row>
    <row r="142" spans="1:3" ht="12.75" customHeight="1" hidden="1">
      <c r="A142" s="65" t="s">
        <v>97</v>
      </c>
      <c r="B142" s="66"/>
      <c r="C142" s="67">
        <v>0.7346</v>
      </c>
    </row>
    <row r="143" spans="1:3" ht="12.75" customHeight="1" hidden="1">
      <c r="A143" s="65"/>
      <c r="B143" s="66"/>
      <c r="C143" s="67"/>
    </row>
    <row r="144" spans="1:3" ht="12.75" customHeight="1">
      <c r="A144" s="63" t="s">
        <v>48</v>
      </c>
      <c r="B144" s="64">
        <v>273871</v>
      </c>
      <c r="C144" s="64">
        <v>197604</v>
      </c>
    </row>
    <row r="145" spans="1:3" ht="12.75" customHeight="1" hidden="1">
      <c r="A145" s="65" t="s">
        <v>97</v>
      </c>
      <c r="B145" s="66"/>
      <c r="C145" s="67">
        <v>0.7215</v>
      </c>
    </row>
    <row r="146" spans="1:3" ht="12.75" customHeight="1" hidden="1">
      <c r="A146" s="65"/>
      <c r="B146" s="66"/>
      <c r="C146" s="67"/>
    </row>
    <row r="147" spans="1:3" ht="12.75" customHeight="1">
      <c r="A147" s="63" t="s">
        <v>49</v>
      </c>
      <c r="B147" s="64">
        <v>338678</v>
      </c>
      <c r="C147" s="64">
        <v>248216</v>
      </c>
    </row>
    <row r="148" spans="1:3" ht="12.75" customHeight="1" hidden="1">
      <c r="A148" s="65" t="s">
        <v>97</v>
      </c>
      <c r="B148" s="66"/>
      <c r="C148" s="67">
        <v>0.7329</v>
      </c>
    </row>
    <row r="149" spans="1:3" ht="12.75" customHeight="1" hidden="1">
      <c r="A149" s="65"/>
      <c r="B149" s="66"/>
      <c r="C149" s="67"/>
    </row>
    <row r="150" spans="1:3" ht="12.75" customHeight="1">
      <c r="A150" s="63" t="s">
        <v>50</v>
      </c>
      <c r="B150" s="64">
        <v>321774</v>
      </c>
      <c r="C150" s="64">
        <v>220521</v>
      </c>
    </row>
    <row r="151" spans="1:3" ht="12.75" customHeight="1" hidden="1">
      <c r="A151" s="65" t="s">
        <v>97</v>
      </c>
      <c r="B151" s="66"/>
      <c r="C151" s="67">
        <v>0.6853</v>
      </c>
    </row>
    <row r="152" spans="1:3" ht="12.75" customHeight="1" hidden="1">
      <c r="A152" s="65"/>
      <c r="B152" s="66"/>
      <c r="C152" s="67"/>
    </row>
    <row r="153" spans="1:3" ht="12.75" customHeight="1">
      <c r="A153" s="63" t="s">
        <v>51</v>
      </c>
      <c r="B153" s="64">
        <v>59158</v>
      </c>
      <c r="C153" s="64">
        <v>40255</v>
      </c>
    </row>
    <row r="154" spans="1:3" ht="12.75" customHeight="1" hidden="1">
      <c r="A154" s="65" t="s">
        <v>97</v>
      </c>
      <c r="B154" s="66"/>
      <c r="C154" s="67">
        <v>0.6805</v>
      </c>
    </row>
    <row r="155" spans="1:3" ht="12.75" customHeight="1" hidden="1">
      <c r="A155" s="65"/>
      <c r="B155" s="66"/>
      <c r="C155" s="67"/>
    </row>
    <row r="156" spans="1:3" ht="12.75" customHeight="1">
      <c r="A156" s="63" t="s">
        <v>52</v>
      </c>
      <c r="B156" s="64">
        <v>43209</v>
      </c>
      <c r="C156" s="64">
        <v>30476</v>
      </c>
    </row>
    <row r="157" spans="1:3" ht="12.75" customHeight="1" hidden="1">
      <c r="A157" s="65" t="s">
        <v>97</v>
      </c>
      <c r="B157" s="66"/>
      <c r="C157" s="67">
        <v>0.7053</v>
      </c>
    </row>
    <row r="158" spans="1:3" ht="12.75" customHeight="1" hidden="1">
      <c r="A158" s="65"/>
      <c r="B158" s="66"/>
      <c r="C158" s="67"/>
    </row>
    <row r="159" spans="1:3" ht="12.75" customHeight="1">
      <c r="A159" s="63" t="s">
        <v>53</v>
      </c>
      <c r="B159" s="64">
        <v>11348</v>
      </c>
      <c r="C159" s="64">
        <v>7948</v>
      </c>
    </row>
    <row r="160" spans="1:3" ht="12.75" customHeight="1" hidden="1">
      <c r="A160" s="65" t="s">
        <v>97</v>
      </c>
      <c r="B160" s="66"/>
      <c r="C160" s="67">
        <v>0.7004</v>
      </c>
    </row>
    <row r="161" spans="1:3" ht="12.75" customHeight="1" hidden="1">
      <c r="A161" s="65"/>
      <c r="B161" s="66"/>
      <c r="C161" s="67"/>
    </row>
    <row r="162" spans="1:3" ht="12.75" customHeight="1">
      <c r="A162" s="63" t="s">
        <v>54</v>
      </c>
      <c r="B162" s="64">
        <v>250747</v>
      </c>
      <c r="C162" s="64">
        <v>139946</v>
      </c>
    </row>
    <row r="163" spans="1:3" ht="12.75" customHeight="1" hidden="1">
      <c r="A163" s="65" t="s">
        <v>97</v>
      </c>
      <c r="B163" s="66"/>
      <c r="C163" s="67">
        <v>0.5581</v>
      </c>
    </row>
    <row r="164" spans="1:3" ht="12.75" customHeight="1" hidden="1">
      <c r="A164" s="65"/>
      <c r="B164" s="66"/>
      <c r="C164" s="67"/>
    </row>
    <row r="165" spans="1:3" ht="12.75" customHeight="1">
      <c r="A165" s="63" t="s">
        <v>55</v>
      </c>
      <c r="B165" s="64">
        <v>39418</v>
      </c>
      <c r="C165" s="64">
        <v>31287</v>
      </c>
    </row>
    <row r="166" spans="1:3" ht="12.75" customHeight="1" hidden="1">
      <c r="A166" s="65" t="s">
        <v>97</v>
      </c>
      <c r="B166" s="66"/>
      <c r="C166" s="67">
        <v>0.7937</v>
      </c>
    </row>
    <row r="167" spans="1:3" ht="12.75" customHeight="1" hidden="1">
      <c r="A167" s="65"/>
      <c r="B167" s="66"/>
      <c r="C167" s="67"/>
    </row>
    <row r="168" spans="1:3" ht="12.75" customHeight="1">
      <c r="A168" s="63" t="s">
        <v>56</v>
      </c>
      <c r="B168" s="64">
        <v>532967</v>
      </c>
      <c r="C168" s="64">
        <v>406644</v>
      </c>
    </row>
    <row r="169" spans="1:3" ht="12.75" customHeight="1" hidden="1">
      <c r="A169" s="65" t="s">
        <v>97</v>
      </c>
      <c r="B169" s="66"/>
      <c r="C169" s="67">
        <v>0.763</v>
      </c>
    </row>
    <row r="170" spans="1:3" ht="12.75" customHeight="1" hidden="1">
      <c r="A170" s="65"/>
      <c r="B170" s="66"/>
      <c r="C170" s="67"/>
    </row>
    <row r="171" spans="1:3" ht="12.75" customHeight="1">
      <c r="A171" s="63" t="s">
        <v>57</v>
      </c>
      <c r="B171" s="64">
        <v>137308</v>
      </c>
      <c r="C171" s="64">
        <v>96961</v>
      </c>
    </row>
    <row r="172" spans="1:3" ht="12.75" customHeight="1" hidden="1">
      <c r="A172" s="65" t="s">
        <v>97</v>
      </c>
      <c r="B172" s="66"/>
      <c r="C172" s="67">
        <v>0.7062</v>
      </c>
    </row>
    <row r="173" spans="1:3" ht="12.75" customHeight="1" hidden="1">
      <c r="A173" s="65"/>
      <c r="B173" s="66"/>
      <c r="C173" s="67"/>
    </row>
    <row r="174" spans="1:3" ht="12.75" customHeight="1">
      <c r="A174" s="63" t="s">
        <v>58</v>
      </c>
      <c r="B174" s="64">
        <v>46892</v>
      </c>
      <c r="C174" s="64">
        <v>28977</v>
      </c>
    </row>
    <row r="175" spans="1:3" ht="12.75" customHeight="1" hidden="1">
      <c r="A175" s="54" t="s">
        <v>97</v>
      </c>
      <c r="B175" s="59"/>
      <c r="C175" s="60">
        <v>0.618</v>
      </c>
    </row>
    <row r="176" spans="1:3" ht="12.75" customHeight="1" hidden="1">
      <c r="A176" s="54"/>
      <c r="B176" s="59"/>
      <c r="C176" s="60"/>
    </row>
    <row r="177" spans="1:3" ht="12.75" customHeight="1">
      <c r="A177" s="56" t="s">
        <v>98</v>
      </c>
      <c r="B177" s="61">
        <v>23713027</v>
      </c>
      <c r="C177" s="61">
        <v>17153699</v>
      </c>
    </row>
    <row r="178" spans="1:3" ht="12.75" customHeight="1">
      <c r="A178" s="56" t="s">
        <v>97</v>
      </c>
      <c r="B178" s="58"/>
      <c r="C178" s="62">
        <v>0.7234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12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" sqref="B2"/>
    </sheetView>
  </sheetViews>
  <sheetFormatPr defaultColWidth="9.140625" defaultRowHeight="12.75"/>
  <cols>
    <col min="12" max="12" width="9.140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" sqref="F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2014-11-04T00:21:19Z</cp:lastPrinted>
  <dcterms:created xsi:type="dcterms:W3CDTF">2004-10-14T22:47:07Z</dcterms:created>
  <dcterms:modified xsi:type="dcterms:W3CDTF">2014-12-02T22:34:27Z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